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9f70ceca3c0d662/Escritorio/1_projects/p6_data_cleaning_portfolio/"/>
    </mc:Choice>
  </mc:AlternateContent>
  <xr:revisionPtr revIDLastSave="540" documentId="8_{92ACEF26-56C5-44F6-8AC0-D90AF837B5DB}" xr6:coauthVersionLast="47" xr6:coauthVersionMax="47" xr10:uidLastSave="{E72031ED-5DA3-481E-A961-A6AA3D431DD6}"/>
  <bookViews>
    <workbookView xWindow="-108" yWindow="-108" windowWidth="23256" windowHeight="13896" activeTab="2" xr2:uid="{F30C7D4C-30B2-4AFF-868B-86681BCD2B0F}"/>
  </bookViews>
  <sheets>
    <sheet name="1_raw" sheetId="1" r:id="rId1"/>
    <sheet name="2_cleaning" sheetId="2" r:id="rId2"/>
    <sheet name="3_tours" sheetId="3" r:id="rId3"/>
  </sheets>
  <definedNames>
    <definedName name="rng_raw">'1_raw'!$A$1:$K$21</definedName>
  </definedNames>
  <calcPr calcId="0"/>
</workbook>
</file>

<file path=xl/calcChain.xml><?xml version="1.0" encoding="utf-8"?>
<calcChain xmlns="http://schemas.openxmlformats.org/spreadsheetml/2006/main">
  <c r="P21" i="2" l="1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T4" i="2"/>
  <c r="T5" i="2"/>
  <c r="S2" i="2"/>
  <c r="S3" i="2"/>
  <c r="T3" i="2" s="1"/>
  <c r="S4" i="2"/>
  <c r="S5" i="2"/>
  <c r="S6" i="2"/>
  <c r="S7" i="2"/>
  <c r="S8" i="2"/>
  <c r="T8" i="2" s="1"/>
  <c r="S9" i="2"/>
  <c r="T9" i="2" s="1"/>
  <c r="S10" i="2"/>
  <c r="S11" i="2"/>
  <c r="S12" i="2"/>
  <c r="S13" i="2"/>
  <c r="S14" i="2"/>
  <c r="S15" i="2"/>
  <c r="S16" i="2"/>
  <c r="S17" i="2"/>
  <c r="S18" i="2"/>
  <c r="S19" i="2"/>
  <c r="S20" i="2"/>
  <c r="T20" i="2" s="1"/>
  <c r="S21" i="2"/>
  <c r="T21" i="2" s="1"/>
  <c r="R2" i="2"/>
  <c r="T2" i="2" s="1"/>
  <c r="R3" i="2"/>
  <c r="R4" i="2"/>
  <c r="R5" i="2"/>
  <c r="R6" i="2"/>
  <c r="T6" i="2" s="1"/>
  <c r="R7" i="2"/>
  <c r="R8" i="2"/>
  <c r="R9" i="2"/>
  <c r="R10" i="2"/>
  <c r="R11" i="2"/>
  <c r="T11" i="2" s="1"/>
  <c r="R12" i="2"/>
  <c r="T12" i="2" s="1"/>
  <c r="R13" i="2"/>
  <c r="T13" i="2" s="1"/>
  <c r="R14" i="2"/>
  <c r="T14" i="2" s="1"/>
  <c r="R15" i="2"/>
  <c r="T15" i="2" s="1"/>
  <c r="R16" i="2"/>
  <c r="T16" i="2" s="1"/>
  <c r="R17" i="2"/>
  <c r="T17" i="2" s="1"/>
  <c r="R18" i="2"/>
  <c r="T18" i="2" s="1"/>
  <c r="R19" i="2"/>
  <c r="R20" i="2"/>
  <c r="R21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X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T10" i="2" l="1"/>
  <c r="T19" i="2"/>
  <c r="T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tc={2D260172-4145-42A5-BAF0-A6BBF820DFEF}</author>
    <author>tc={E8B9CA0E-5E18-4B82-A121-C37A22F2E1D3}</author>
    <author>tc={3427553F-827D-4FA8-A150-A06F412915F9}</author>
    <author>tc={8A7EF784-820F-4280-99B7-59D7F89F53A4}</author>
    <author>tc={8FF0B705-AFAD-43B2-ACAD-B4C68B62F038}</author>
    <author>tc={CF8857B6-0317-4466-96C2-491799EAF032}</author>
    <author>tc={D8DA5130-F007-4BA2-8FAE-B852A9B473B8}</author>
    <author>tc={B53C2917-05E6-4E3A-9858-BEE8DA640BF7}</author>
  </authors>
  <commentList>
    <comment ref="B1" authorId="0" shapeId="0" xr:uid="{2D260172-4145-42A5-BAF0-A6BBF820DFEF}">
      <text>
        <t>[Threaded comment]
Your version of Excel allows you to read this threaded comment; however, any edits to it will get removed if the file is opened in a newer version of Excel. Learn more: https://go.microsoft.com/fwlink/?linkid=870924
Comment:
    Blank cells mean that the current rank is the peak. 
I can see that the peak is always equal or higher than rank.
Remove numbers in brackets.
Reply:
    I used different ways to clean this field to practice, that´s why there are several peak_clean columns.</t>
      </text>
    </comment>
    <comment ref="F1" authorId="1" shapeId="0" xr:uid="{E8B9CA0E-5E18-4B82-A121-C37A22F2E1D3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numbers in brackets.</t>
      </text>
    </comment>
    <comment ref="H1" authorId="2" shapeId="0" xr:uid="{3427553F-827D-4FA8-A150-A06F412915F9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letters in brackets.
Fix field name.</t>
      </text>
    </comment>
    <comment ref="J1" authorId="3" shapeId="0" xr:uid="{8A7EF784-820F-4280-99B7-59D7F89F53A4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 field name</t>
      </text>
    </comment>
    <comment ref="M1" authorId="4" shapeId="0" xr:uid="{8FF0B705-AFAD-43B2-ACAD-B4C68B62F038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weird characters.</t>
      </text>
    </comment>
    <comment ref="O1" authorId="5" shapeId="0" xr:uid="{CF8857B6-0317-4466-96C2-491799EAF03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Remove weird characters.
</t>
      </text>
    </comment>
    <comment ref="Q1" authorId="6" shapeId="0" xr:uid="{D8DA5130-F007-4BA2-8FAE-B852A9B473B8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weird characters.
Create fields for start and end year, and leave a third field with both (the range).</t>
      </text>
    </comment>
    <comment ref="Y1" authorId="7" shapeId="0" xr:uid="{B53C2917-05E6-4E3A-9858-BEE8DA640BF7}">
      <text>
        <t>[Threaded comment]
Your version of Excel allows you to read this threaded comment; however, any edits to it will get removed if the file is opened in a newer version of Excel. Learn more: https://go.microsoft.com/fwlink/?linkid=870924
Comment:
    Separate numbers in brackets in two new columns.</t>
      </text>
    </comment>
  </commentList>
</comments>
</file>

<file path=xl/sharedStrings.xml><?xml version="1.0" encoding="utf-8"?>
<sst xmlns="http://schemas.openxmlformats.org/spreadsheetml/2006/main" count="328" uniqueCount="132">
  <si>
    <t>Rank</t>
  </si>
  <si>
    <t>Peak</t>
  </si>
  <si>
    <t>All Time Peak</t>
  </si>
  <si>
    <t>ActualÂ gross</t>
  </si>
  <si>
    <t>AdjustedÂ gross (in 2022 dollars)</t>
  </si>
  <si>
    <t>Artist</t>
  </si>
  <si>
    <t>Tour title</t>
  </si>
  <si>
    <t>Year(s)</t>
  </si>
  <si>
    <t>Shows</t>
  </si>
  <si>
    <t>Average gross</t>
  </si>
  <si>
    <t>Ref.</t>
  </si>
  <si>
    <t>Taylor Swift</t>
  </si>
  <si>
    <t>The Eras Tour â€ </t>
  </si>
  <si>
    <t>2023â€“2024</t>
  </si>
  <si>
    <t>[1]</t>
  </si>
  <si>
    <t>7[2]</t>
  </si>
  <si>
    <t>BeyoncÃ©</t>
  </si>
  <si>
    <t>Renaissance World Tour</t>
  </si>
  <si>
    <t>[3]</t>
  </si>
  <si>
    <t>1[4]</t>
  </si>
  <si>
    <t>2[5]</t>
  </si>
  <si>
    <t>Madonna</t>
  </si>
  <si>
    <t>Sticky &amp; Sweet Tour â€¡[4][a]</t>
  </si>
  <si>
    <t>2008â€“2009</t>
  </si>
  <si>
    <t>[6]</t>
  </si>
  <si>
    <t>2[7]</t>
  </si>
  <si>
    <t>10[7]</t>
  </si>
  <si>
    <t>Pink</t>
  </si>
  <si>
    <t>Beautiful Trauma World Tour</t>
  </si>
  <si>
    <t>2018â€“2019</t>
  </si>
  <si>
    <t>[7]</t>
  </si>
  <si>
    <t>2[4]</t>
  </si>
  <si>
    <t>Reputation Stadium Tour</t>
  </si>
  <si>
    <t>[8]</t>
  </si>
  <si>
    <t>10[9]</t>
  </si>
  <si>
    <t>The MDNA Tour</t>
  </si>
  <si>
    <t>[9]</t>
  </si>
  <si>
    <t>2[10]</t>
  </si>
  <si>
    <t>Celine Dion</t>
  </si>
  <si>
    <t>Taking Chances World Tour</t>
  </si>
  <si>
    <t>[11]</t>
  </si>
  <si>
    <t>Summer Carnival â€ </t>
  </si>
  <si>
    <t>[12]</t>
  </si>
  <si>
    <t>The Formation World Tour</t>
  </si>
  <si>
    <t>[13]</t>
  </si>
  <si>
    <t>The 1989 World Tour</t>
  </si>
  <si>
    <t>[14]</t>
  </si>
  <si>
    <t>$229,100,000[b]</t>
  </si>
  <si>
    <t>The Mrs. Carter Show World Tour</t>
  </si>
  <si>
    <t>2013â€“2014</t>
  </si>
  <si>
    <t>[15][16]</t>
  </si>
  <si>
    <t>14[17]</t>
  </si>
  <si>
    <t>Lady Gaga</t>
  </si>
  <si>
    <t>The Monster Ball Tour *</t>
  </si>
  <si>
    <t>2009â€“2011</t>
  </si>
  <si>
    <t>[18]</t>
  </si>
  <si>
    <t>Katy Perry</t>
  </si>
  <si>
    <t>Prismatic World Tour</t>
  </si>
  <si>
    <t>2014â€“2015</t>
  </si>
  <si>
    <t>[19]</t>
  </si>
  <si>
    <t>1[20]</t>
  </si>
  <si>
    <t>Cher</t>
  </si>
  <si>
    <t>Living Proof: The Farewell Tour â€¡[21][a]</t>
  </si>
  <si>
    <t>2002â€“2005</t>
  </si>
  <si>
    <t>[20]</t>
  </si>
  <si>
    <t>2[c]</t>
  </si>
  <si>
    <t>Confessions Tour</t>
  </si>
  <si>
    <t>[5]</t>
  </si>
  <si>
    <t>The Truth About Love Tour</t>
  </si>
  <si>
    <t>[22]</t>
  </si>
  <si>
    <t>Born This Way Ball</t>
  </si>
  <si>
    <t>2012â€“2013</t>
  </si>
  <si>
    <t>[d]</t>
  </si>
  <si>
    <t>Rebel Heart Tour</t>
  </si>
  <si>
    <t>2015â€“2016</t>
  </si>
  <si>
    <t>[4]</t>
  </si>
  <si>
    <t>$167,700,000[e]</t>
  </si>
  <si>
    <t>Adele</t>
  </si>
  <si>
    <t>Adele Live 2016</t>
  </si>
  <si>
    <t>2016â€“2017</t>
  </si>
  <si>
    <t>[25]</t>
  </si>
  <si>
    <t>The Red Tour</t>
  </si>
  <si>
    <t>[26]</t>
  </si>
  <si>
    <t>all_time_peak_clean</t>
  </si>
  <si>
    <t>actual_gross_clean</t>
  </si>
  <si>
    <t>adjusted_gross_is_num</t>
  </si>
  <si>
    <t>adjusted_gross</t>
  </si>
  <si>
    <t>artist_clean</t>
  </si>
  <si>
    <t>tours_title_clean</t>
  </si>
  <si>
    <t>peak_clean1</t>
  </si>
  <si>
    <t>peak_clean2</t>
  </si>
  <si>
    <t>peak_clean3</t>
  </si>
  <si>
    <t>shows_is_num</t>
  </si>
  <si>
    <t>avg_gross_is_num</t>
  </si>
  <si>
    <t>ref1</t>
  </si>
  <si>
    <t>ref2</t>
  </si>
  <si>
    <t>years_clean</t>
  </si>
  <si>
    <t>year_start</t>
  </si>
  <si>
    <t>year_end</t>
  </si>
  <si>
    <t>2023-2024</t>
  </si>
  <si>
    <t/>
  </si>
  <si>
    <t>Beyonce</t>
  </si>
  <si>
    <t>2023</t>
  </si>
  <si>
    <t>2008-2009</t>
  </si>
  <si>
    <t>2018-2019</t>
  </si>
  <si>
    <t>2018</t>
  </si>
  <si>
    <t>2012</t>
  </si>
  <si>
    <t>2016</t>
  </si>
  <si>
    <t>2015</t>
  </si>
  <si>
    <t>2013-2014</t>
  </si>
  <si>
    <t>[15]</t>
  </si>
  <si>
    <t>[16]</t>
  </si>
  <si>
    <t>2009-2011</t>
  </si>
  <si>
    <t>2014-2015</t>
  </si>
  <si>
    <t>2002-2005</t>
  </si>
  <si>
    <t>2006</t>
  </si>
  <si>
    <t>2012-2013</t>
  </si>
  <si>
    <t>2015-2016</t>
  </si>
  <si>
    <t>2016-2017</t>
  </si>
  <si>
    <t>peak</t>
  </si>
  <si>
    <t>all_time_peak</t>
  </si>
  <si>
    <t>actual_gross</t>
  </si>
  <si>
    <t>tours_title</t>
  </si>
  <si>
    <t>years_rng</t>
  </si>
  <si>
    <t>Sticky &amp; Sweet Tour</t>
  </si>
  <si>
    <t>The Monster Ball Tour</t>
  </si>
  <si>
    <t>Living Proof: The Farewell Tour</t>
  </si>
  <si>
    <t>The Eras Tour</t>
  </si>
  <si>
    <t>Summer Carnival</t>
  </si>
  <si>
    <t>rank</t>
  </si>
  <si>
    <t>shows</t>
  </si>
  <si>
    <t>avg_gross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</si>
</sst>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6" fontId="0" fillId="0" borderId="0" xfId="0" applyNumberFormat="1"/>
    <xf numFmtId="0" fontId="0" fillId="33" borderId="0" xfId="0" applyFill="1"/>
    <xf numFmtId="0" fontId="0" fillId="0" borderId="0" xfId="0" applyNumberFormat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0" formatCode="General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jandro Hernandez" id="{E846CD8D-DF02-45A4-B1B9-F855EBD547C2}" userId="f9f70ceca3c0d662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EEA2B2-D5F7-46C2-B3BF-A7977DD9544E}" name="tbl_cleaning" displayName="tbl_cleaning" ref="A1:AA21" totalsRowShown="0">
  <autoFilter ref="A1:AA21" xr:uid="{94EEA2B2-D5F7-46C2-B3BF-A7977DD9544E}"/>
  <tableColumns count="27">
    <tableColumn id="1" xr3:uid="{C35FC697-3648-43E0-93DA-154D4A94B552}" name="Rank"/>
    <tableColumn id="2" xr3:uid="{4B890F8D-67DA-4E32-A441-0C575DCD7B8D}" name="Peak"/>
    <tableColumn id="12" xr3:uid="{C18A51FB-5181-4EF6-97E1-D3A222D563A2}" name="peak_clean1" dataDxfId="22">
      <calculatedColumnFormula>IFERROR(_xlfn.NUMBERVALUE(LEFT(tbl_cleaning[[#This Row],[Peak]],-1+FIND("[",tbl_cleaning[[#This Row],[Peak]],1)),0),IF(tbl_cleaning[[#This Row],[Peak]]="",tbl_cleaning[[#This Row],[Rank]],tbl_cleaning[[#This Row],[Peak]]))</calculatedColumnFormula>
    </tableColumn>
    <tableColumn id="20" xr3:uid="{19756123-8C1D-4616-AE9F-7A3480A1C343}" name="peak_clean2" dataDxfId="23">
      <calculatedColumnFormula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calculatedColumnFormula>
    </tableColumn>
    <tableColumn id="22" xr3:uid="{D1DC9281-6861-4D4D-BA20-20C12B381ECC}" name="peak_clean3" dataDxfId="21">
      <calculatedColumnFormula>_xlfn.NUMBERVALUE(IF(tbl_cleaning[[#This Row],[Peak]]="",tbl_cleaning[[#This Row],[Rank]],SUBSTITUTE(SUBSTITUTE(SUBSTITUTE(SUBSTITUTE(SUBSTITUTE(tbl_cleaning[[#This Row],[Peak]],"[4]",""),"[7]",""),"[10]",""),"[20]",""),"[c]","")),0)</calculatedColumnFormula>
    </tableColumn>
    <tableColumn id="3" xr3:uid="{C7399D0C-472D-4533-AABF-A5564F2F6FF6}" name="All Time Peak"/>
    <tableColumn id="14" xr3:uid="{F149254B-661C-4EB8-92A6-115E86AE4A81}" name="all_time_peak_clean" dataDxfId="28">
      <calculatedColumnFormula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calculatedColumnFormula>
    </tableColumn>
    <tableColumn id="4" xr3:uid="{1C087D92-003C-4232-9A18-57C3011C379B}" name="ActualÂ gross" dataDxfId="31"/>
    <tableColumn id="15" xr3:uid="{049686EC-47CE-446B-83DB-231E33D8DE1E}" name="actual_gross_clean" dataDxfId="27">
      <calculatedColumnFormula>IFERROR(_xlfn.NUMBERVALUE(LEFT(tbl_cleaning[[#This Row],[ActualÂ gross]],FIND("[",tbl_cleaning[[#This Row],[ActualÂ gross]],1)-1)),tbl_cleaning[[#This Row],[ActualÂ gross]])</calculatedColumnFormula>
    </tableColumn>
    <tableColumn id="5" xr3:uid="{129F3152-E835-4430-B8FE-6832D592F210}" name="AdjustedÂ gross (in 2022 dollars)" dataDxfId="30"/>
    <tableColumn id="16" xr3:uid="{8EDCD5A6-A57C-49D3-946E-864C43BB3538}" name="adjusted_gross_is_num" dataDxfId="26">
      <calculatedColumnFormula>ISNUMBER(tbl_cleaning[[#This Row],[AdjustedÂ gross (in 2022 dollars)]])</calculatedColumnFormula>
    </tableColumn>
    <tableColumn id="17" xr3:uid="{D37979E4-C5EC-4331-8D66-EBCA2EC15B19}" name="adjusted_gross" dataDxfId="25">
      <calculatedColumnFormula>tbl_cleaning[[#This Row],[AdjustedÂ gross (in 2022 dollars)]]</calculatedColumnFormula>
    </tableColumn>
    <tableColumn id="6" xr3:uid="{EC3AAB51-C276-4FE8-8CBA-97EF5650D4B8}" name="Artist"/>
    <tableColumn id="18" xr3:uid="{A3BCBE4A-36F6-4A91-A7C2-3AF00DA032FF}" name="artist_clean" dataDxfId="24">
      <calculatedColumnFormula>IFERROR(REPLACE(tbl_cleaning[[#This Row],[Artist]],FIND("Ã©",tbl_cleaning[[#This Row],[Artist]],1),2,"e"),tbl_cleaning[[#This Row],[Artist]])</calculatedColumnFormula>
    </tableColumn>
    <tableColumn id="7" xr3:uid="{847ECD44-4564-46F6-B36D-2FA2F2AA63DE}" name="Tour title"/>
    <tableColumn id="19" xr3:uid="{84E5037B-C473-4F96-B6D9-0AC58D7C95C8}" name="tours_title_clean" dataDxfId="6">
      <calculatedColumnFormula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calculatedColumnFormula>
    </tableColumn>
    <tableColumn id="8" xr3:uid="{DF4067D3-DF90-4FBF-A744-230E1BE128AD}" name="Year(s)"/>
    <tableColumn id="27" xr3:uid="{7834C492-482E-43C0-A3D1-2FC570B0F70A}" name="year_start" dataDxfId="16">
      <calculatedColumnFormula>_xlfn.NUMBERVALUE(LEFT(tbl_cleaning[[#This Row],[Year(s)]],4))</calculatedColumnFormula>
    </tableColumn>
    <tableColumn id="28" xr3:uid="{791FEAED-9F46-4483-A3BE-7831C4D3A8DB}" name="year_end" dataDxfId="15">
      <calculatedColumnFormula>_xlfn.NUMBERVALUE(RIGHT(tbl_cleaning[[#This Row],[Year(s)]],4))</calculatedColumnFormula>
    </tableColumn>
    <tableColumn id="29" xr3:uid="{C18A819C-5968-4B64-B6D5-485CE60A9CD6}" name="years_clean" dataDxfId="14">
      <calculatedColumnFormula>TEXT(IF(tbl_cleaning[[#This Row],[year_start]]=tbl_cleaning[[#This Row],[year_end]],tbl_cleaning[[#This Row],[year_start]],CONCATENATE(tbl_cleaning[[#This Row],[year_start]],"-",tbl_cleaning[[#This Row],[year_end]])),0)</calculatedColumnFormula>
    </tableColumn>
    <tableColumn id="9" xr3:uid="{840A3D5A-1228-435A-AFCA-4A6A2483ADCD}" name="shows"/>
    <tableColumn id="23" xr3:uid="{83DE33B5-6CDE-4928-944D-6354B9AEB2DB}" name="shows_is_num" dataDxfId="20">
      <calculatedColumnFormula>ISNUMBER(tbl_cleaning[[#This Row],[shows]])</calculatedColumnFormula>
    </tableColumn>
    <tableColumn id="10" xr3:uid="{CBF97867-E487-48AA-81EA-8AB535709DC7}" name="avg_gross" dataDxfId="29"/>
    <tableColumn id="24" xr3:uid="{E3127158-57DE-42B3-966C-8C2200C89F0B}" name="avg_gross_is_num" dataDxfId="19">
      <calculatedColumnFormula>ISNUMBER(tbl_cleaning[[#This Row],[avg_gross]])</calculatedColumnFormula>
    </tableColumn>
    <tableColumn id="11" xr3:uid="{29D27B53-1D81-443E-A064-9839DF1F8819}" name="Ref."/>
    <tableColumn id="25" xr3:uid="{F16BC33A-7D19-4033-8AB3-644820C199A9}" name="ref1" dataDxfId="18">
      <calculatedColumnFormula>IFERROR(LEFT(tbl_cleaning[[#This Row],[Ref.]],FIND("[",tbl_cleaning[[#This Row],[Ref.]],2)-1),tbl_cleaning[[#This Row],[Ref.]])</calculatedColumnFormula>
    </tableColumn>
    <tableColumn id="26" xr3:uid="{54761DA6-2786-49A3-927B-D32293705A4B}" name="ref2" dataDxfId="17">
      <calculatedColumnFormula>IFERROR(MID(tbl_cleaning[[#This Row],[Ref.]],FIND("[",tbl_cleaning[[#This Row],[Ref.]],2),10),"")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06FC94-B5A6-4657-829C-E97E2DDA5AC4}" name="tbl_tours" displayName="tbl_tours" ref="A1:N21" totalsRowShown="0" headerRowDxfId="5">
  <autoFilter ref="A1:N21" xr:uid="{94EEA2B2-D5F7-46C2-B3BF-A7977DD9544E}"/>
  <tableColumns count="14">
    <tableColumn id="1" xr3:uid="{19F1DED8-768F-4559-8C72-BA62CCC50A14}" name="rank"/>
    <tableColumn id="12" xr3:uid="{1B62DF57-FD7D-4161-8719-1B0B60F52293}" name="peak" dataDxfId="13"/>
    <tableColumn id="14" xr3:uid="{ECFE16BC-3584-4693-8D40-A95EEB74AF6A}" name="all_time_peak" dataDxfId="12"/>
    <tableColumn id="18" xr3:uid="{456C3676-7602-4509-AE46-EDD9741E3F63}" name="artist_clean" dataDxfId="3"/>
    <tableColumn id="19" xr3:uid="{39E05A4F-0E5F-4043-807A-5EEC3AC4DD3B}" name="tours_title" dataDxfId="4"/>
    <tableColumn id="27" xr3:uid="{17129DE4-03BC-4B7E-BB79-93DA3287CF1E}" name="year_start" dataDxfId="2"/>
    <tableColumn id="28" xr3:uid="{67CFF392-639B-4209-8D3D-1C2ACBB29F2D}" name="year_end" dataDxfId="1"/>
    <tableColumn id="29" xr3:uid="{0100B84B-A22D-4A14-8569-73CE5D398107}" name="years_rng" dataDxfId="0"/>
    <tableColumn id="9" xr3:uid="{2E60E23F-7AA7-455D-8BFA-DA8F37F23E33}" name="shows"/>
    <tableColumn id="15" xr3:uid="{4B510E67-7253-4EA7-A199-B6E7F27DCDD8}" name="actual_gross" dataDxfId="11"/>
    <tableColumn id="17" xr3:uid="{D0CE71E1-9A49-49BA-B4C4-9C1208599D8C}" name="adjusted_gross" dataDxfId="10"/>
    <tableColumn id="10" xr3:uid="{B83D56F7-C42F-4D11-BD85-9E5B209BEC8B}" name="avg_gross" dataDxfId="9"/>
    <tableColumn id="25" xr3:uid="{E5DB12E2-B700-4BC9-A16C-A928EB591426}" name="ref1" dataDxfId="8"/>
    <tableColumn id="26" xr3:uid="{2B17C1AE-E7A2-41B9-938C-BF3D873BF007}" name="ref2" dataDxfId="7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4-08-06T23:21:34.47" personId="{E846CD8D-DF02-45A4-B1B9-F855EBD547C2}" id="{2D260172-4145-42A5-BAF0-A6BBF820DFEF}" done="1">
    <text>Blank cells mean that the current rank is the peak. 
I can see that the peak is always equal or higher than rank.
Remove numbers in brackets.</text>
  </threadedComment>
  <threadedComment ref="B1" dT="2024-08-06T23:22:08.69" personId="{E846CD8D-DF02-45A4-B1B9-F855EBD547C2}" id="{3DDE044A-B6B6-4137-BCEE-C97E1903B697}" parentId="{2D260172-4145-42A5-BAF0-A6BBF820DFEF}">
    <text>I used different ways to clean this field to practice, that´s why there are several peak_clean columns.</text>
  </threadedComment>
  <threadedComment ref="F1" dT="2024-08-06T23:22:27.44" personId="{E846CD8D-DF02-45A4-B1B9-F855EBD547C2}" id="{E8B9CA0E-5E18-4B82-A121-C37A22F2E1D3}" done="1">
    <text>Remove numbers in brackets.</text>
  </threadedComment>
  <threadedComment ref="H1" dT="2024-08-06T23:22:57.95" personId="{E846CD8D-DF02-45A4-B1B9-F855EBD547C2}" id="{3427553F-827D-4FA8-A150-A06F412915F9}" done="1">
    <text>Remove letters in brackets.
Fix field name.</text>
  </threadedComment>
  <threadedComment ref="J1" dT="2024-08-06T23:20:47.30" personId="{E846CD8D-DF02-45A4-B1B9-F855EBD547C2}" id="{8A7EF784-820F-4280-99B7-59D7F89F53A4}" done="1">
    <text>Correct field name</text>
  </threadedComment>
  <threadedComment ref="M1" dT="2024-08-06T23:23:26.03" personId="{E846CD8D-DF02-45A4-B1B9-F855EBD547C2}" id="{8FF0B705-AFAD-43B2-ACAD-B4C68B62F038}" done="1">
    <text>Remove weird characters.</text>
  </threadedComment>
  <threadedComment ref="O1" dT="2024-08-06T23:23:54.32" personId="{E846CD8D-DF02-45A4-B1B9-F855EBD547C2}" id="{CF8857B6-0317-4466-96C2-491799EAF032}" done="1">
    <text xml:space="preserve">Remove weird characters.
</text>
  </threadedComment>
  <threadedComment ref="Q1" dT="2024-08-06T23:24:32.79" personId="{E846CD8D-DF02-45A4-B1B9-F855EBD547C2}" id="{D8DA5130-F007-4BA2-8FAE-B852A9B473B8}" done="1">
    <text>Remove weird characters.
Create fields for start and end year, and leave a third field with both (the range).</text>
  </threadedComment>
  <threadedComment ref="Y1" dT="2024-08-06T23:25:05.01" personId="{E846CD8D-DF02-45A4-B1B9-F855EBD547C2}" id="{B53C2917-05E6-4E3A-9858-BEE8DA640BF7}" done="1">
    <text>Separate numbers in brackets in two new columns.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B398-60AB-4F8F-9E41-83C9B3E94BA1}">
  <dimension ref="A1:K21"/>
  <sheetViews>
    <sheetView workbookViewId="0">
      <selection activeCell="L9" sqref="L9"/>
    </sheetView>
  </sheetViews>
  <sheetFormatPr defaultRowHeight="14.4" x14ac:dyDescent="0.3"/>
  <cols>
    <col min="1" max="1" width="5" bestFit="1" customWidth="1"/>
    <col min="2" max="2" width="5.109375" bestFit="1" customWidth="1"/>
    <col min="3" max="3" width="11.5546875" bestFit="1" customWidth="1"/>
    <col min="4" max="4" width="14.33203125" bestFit="1" customWidth="1"/>
    <col min="5" max="5" width="27.21875" bestFit="1" customWidth="1"/>
    <col min="6" max="6" width="10.109375" bestFit="1" customWidth="1"/>
    <col min="7" max="7" width="33.88671875" bestFit="1" customWidth="1"/>
    <col min="8" max="8" width="11.88671875" bestFit="1" customWidth="1"/>
    <col min="9" max="9" width="6.21875" bestFit="1" customWidth="1"/>
    <col min="10" max="10" width="12.109375" bestFit="1" customWidth="1"/>
    <col min="11" max="11" width="7.2187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>
        <v>1</v>
      </c>
      <c r="B2">
        <v>1</v>
      </c>
      <c r="C2">
        <v>2</v>
      </c>
      <c r="D2" s="1">
        <v>780000000</v>
      </c>
      <c r="E2" s="1">
        <v>780000000</v>
      </c>
      <c r="F2" t="s">
        <v>11</v>
      </c>
      <c r="G2" t="s">
        <v>12</v>
      </c>
      <c r="H2" t="s">
        <v>13</v>
      </c>
      <c r="I2">
        <v>56</v>
      </c>
      <c r="J2" s="1">
        <v>13928571</v>
      </c>
      <c r="K2" t="s">
        <v>14</v>
      </c>
    </row>
    <row r="3" spans="1:11" x14ac:dyDescent="0.3">
      <c r="A3">
        <v>2</v>
      </c>
      <c r="B3">
        <v>1</v>
      </c>
      <c r="C3" t="s">
        <v>15</v>
      </c>
      <c r="D3" s="1">
        <v>579800000</v>
      </c>
      <c r="E3" s="1">
        <v>579800000</v>
      </c>
      <c r="F3" t="s">
        <v>16</v>
      </c>
      <c r="G3" t="s">
        <v>17</v>
      </c>
      <c r="H3">
        <v>2023</v>
      </c>
      <c r="I3">
        <v>56</v>
      </c>
      <c r="J3" s="1">
        <v>10353571</v>
      </c>
      <c r="K3" t="s">
        <v>18</v>
      </c>
    </row>
    <row r="4" spans="1:11" x14ac:dyDescent="0.3">
      <c r="A4">
        <v>3</v>
      </c>
      <c r="B4" t="s">
        <v>19</v>
      </c>
      <c r="C4" t="s">
        <v>20</v>
      </c>
      <c r="D4" s="1">
        <v>411000000</v>
      </c>
      <c r="E4" s="1">
        <v>560622615</v>
      </c>
      <c r="F4" t="s">
        <v>21</v>
      </c>
      <c r="G4" t="s">
        <v>22</v>
      </c>
      <c r="H4" t="s">
        <v>23</v>
      </c>
      <c r="I4">
        <v>85</v>
      </c>
      <c r="J4" s="1">
        <v>4835294</v>
      </c>
      <c r="K4" t="s">
        <v>24</v>
      </c>
    </row>
    <row r="5" spans="1:11" x14ac:dyDescent="0.3">
      <c r="A5">
        <v>4</v>
      </c>
      <c r="B5" t="s">
        <v>25</v>
      </c>
      <c r="C5" t="s">
        <v>26</v>
      </c>
      <c r="D5" s="1">
        <v>397300000</v>
      </c>
      <c r="E5" s="1">
        <v>454751555</v>
      </c>
      <c r="F5" t="s">
        <v>27</v>
      </c>
      <c r="G5" t="s">
        <v>28</v>
      </c>
      <c r="H5" t="s">
        <v>29</v>
      </c>
      <c r="I5">
        <v>156</v>
      </c>
      <c r="J5" s="1">
        <v>2546795</v>
      </c>
      <c r="K5" t="s">
        <v>30</v>
      </c>
    </row>
    <row r="6" spans="1:11" x14ac:dyDescent="0.3">
      <c r="A6">
        <v>5</v>
      </c>
      <c r="B6" t="s">
        <v>31</v>
      </c>
      <c r="D6" s="1">
        <v>345675146</v>
      </c>
      <c r="E6" s="1">
        <v>402844849</v>
      </c>
      <c r="F6" t="s">
        <v>11</v>
      </c>
      <c r="G6" t="s">
        <v>32</v>
      </c>
      <c r="H6">
        <v>2018</v>
      </c>
      <c r="I6">
        <v>53</v>
      </c>
      <c r="J6" s="1">
        <v>6522173</v>
      </c>
      <c r="K6" t="s">
        <v>33</v>
      </c>
    </row>
    <row r="7" spans="1:11" x14ac:dyDescent="0.3">
      <c r="A7">
        <v>6</v>
      </c>
      <c r="B7" t="s">
        <v>31</v>
      </c>
      <c r="C7" t="s">
        <v>34</v>
      </c>
      <c r="D7" s="1">
        <v>305158363</v>
      </c>
      <c r="E7" s="1">
        <v>388978496</v>
      </c>
      <c r="F7" t="s">
        <v>21</v>
      </c>
      <c r="G7" t="s">
        <v>35</v>
      </c>
      <c r="H7">
        <v>2012</v>
      </c>
      <c r="I7">
        <v>88</v>
      </c>
      <c r="J7" s="1">
        <v>3467709</v>
      </c>
      <c r="K7" t="s">
        <v>36</v>
      </c>
    </row>
    <row r="8" spans="1:11" x14ac:dyDescent="0.3">
      <c r="A8">
        <v>7</v>
      </c>
      <c r="B8" t="s">
        <v>37</v>
      </c>
      <c r="D8" s="1">
        <v>280000000</v>
      </c>
      <c r="E8" s="1">
        <v>381932682</v>
      </c>
      <c r="F8" t="s">
        <v>38</v>
      </c>
      <c r="G8" t="s">
        <v>39</v>
      </c>
      <c r="H8" t="s">
        <v>23</v>
      </c>
      <c r="I8">
        <v>131</v>
      </c>
      <c r="J8" s="1">
        <v>2137405</v>
      </c>
      <c r="K8" t="s">
        <v>40</v>
      </c>
    </row>
    <row r="9" spans="1:11" x14ac:dyDescent="0.3">
      <c r="A9">
        <v>7</v>
      </c>
      <c r="D9" s="1">
        <v>257600000</v>
      </c>
      <c r="E9" s="1">
        <v>257600000</v>
      </c>
      <c r="F9" t="s">
        <v>27</v>
      </c>
      <c r="G9" t="s">
        <v>41</v>
      </c>
      <c r="H9" t="s">
        <v>13</v>
      </c>
      <c r="I9">
        <v>41</v>
      </c>
      <c r="J9" s="1">
        <v>6282927</v>
      </c>
      <c r="K9" t="s">
        <v>42</v>
      </c>
    </row>
    <row r="10" spans="1:11" x14ac:dyDescent="0.3">
      <c r="A10">
        <v>9</v>
      </c>
      <c r="D10" s="1">
        <v>256084556</v>
      </c>
      <c r="E10" s="1">
        <v>312258401</v>
      </c>
      <c r="F10" t="s">
        <v>16</v>
      </c>
      <c r="G10" t="s">
        <v>43</v>
      </c>
      <c r="H10">
        <v>2016</v>
      </c>
      <c r="I10">
        <v>49</v>
      </c>
      <c r="J10" s="1">
        <v>5226215</v>
      </c>
      <c r="K10" t="s">
        <v>44</v>
      </c>
    </row>
    <row r="11" spans="1:11" x14ac:dyDescent="0.3">
      <c r="A11">
        <v>10</v>
      </c>
      <c r="D11" s="1">
        <v>250400000</v>
      </c>
      <c r="E11" s="1">
        <v>309141878</v>
      </c>
      <c r="F11" t="s">
        <v>11</v>
      </c>
      <c r="G11" t="s">
        <v>45</v>
      </c>
      <c r="H11">
        <v>2015</v>
      </c>
      <c r="I11">
        <v>85</v>
      </c>
      <c r="J11" s="1">
        <v>2945882</v>
      </c>
      <c r="K11" t="s">
        <v>46</v>
      </c>
    </row>
    <row r="12" spans="1:11" x14ac:dyDescent="0.3">
      <c r="A12">
        <v>11</v>
      </c>
      <c r="D12" t="s">
        <v>47</v>
      </c>
      <c r="E12" s="1">
        <v>283202896</v>
      </c>
      <c r="F12" t="s">
        <v>16</v>
      </c>
      <c r="G12" t="s">
        <v>48</v>
      </c>
      <c r="H12" t="s">
        <v>49</v>
      </c>
      <c r="I12">
        <v>132</v>
      </c>
      <c r="J12" s="1">
        <v>1735606</v>
      </c>
      <c r="K12" t="s">
        <v>50</v>
      </c>
    </row>
    <row r="13" spans="1:11" x14ac:dyDescent="0.3">
      <c r="A13">
        <v>12</v>
      </c>
      <c r="C13" t="s">
        <v>51</v>
      </c>
      <c r="D13" s="1">
        <v>227400000</v>
      </c>
      <c r="E13" s="1">
        <v>295301479</v>
      </c>
      <c r="F13" t="s">
        <v>52</v>
      </c>
      <c r="G13" t="s">
        <v>53</v>
      </c>
      <c r="H13" t="s">
        <v>54</v>
      </c>
      <c r="I13">
        <v>203</v>
      </c>
      <c r="J13" s="1">
        <v>1118227</v>
      </c>
      <c r="K13" t="s">
        <v>55</v>
      </c>
    </row>
    <row r="14" spans="1:11" x14ac:dyDescent="0.3">
      <c r="A14">
        <v>13</v>
      </c>
      <c r="D14" s="1">
        <v>204000000</v>
      </c>
      <c r="E14" s="1">
        <v>251856802</v>
      </c>
      <c r="F14" t="s">
        <v>56</v>
      </c>
      <c r="G14" t="s">
        <v>57</v>
      </c>
      <c r="H14" t="s">
        <v>58</v>
      </c>
      <c r="I14">
        <v>151</v>
      </c>
      <c r="J14" s="1">
        <v>1350993</v>
      </c>
      <c r="K14" t="s">
        <v>59</v>
      </c>
    </row>
    <row r="15" spans="1:11" x14ac:dyDescent="0.3">
      <c r="A15">
        <v>14</v>
      </c>
      <c r="B15" t="s">
        <v>60</v>
      </c>
      <c r="D15" s="1">
        <v>200000000</v>
      </c>
      <c r="E15" s="1">
        <v>299676265</v>
      </c>
      <c r="F15" t="s">
        <v>61</v>
      </c>
      <c r="G15" t="s">
        <v>62</v>
      </c>
      <c r="H15" t="s">
        <v>63</v>
      </c>
      <c r="I15">
        <v>325</v>
      </c>
      <c r="J15" s="1">
        <v>615385</v>
      </c>
      <c r="K15" t="s">
        <v>64</v>
      </c>
    </row>
    <row r="16" spans="1:11" x14ac:dyDescent="0.3">
      <c r="A16">
        <v>15</v>
      </c>
      <c r="B16" t="s">
        <v>65</v>
      </c>
      <c r="D16" s="1">
        <v>194000000</v>
      </c>
      <c r="E16" s="1">
        <v>281617035</v>
      </c>
      <c r="F16" t="s">
        <v>21</v>
      </c>
      <c r="G16" t="s">
        <v>66</v>
      </c>
      <c r="H16">
        <v>2006</v>
      </c>
      <c r="I16">
        <v>60</v>
      </c>
      <c r="J16" s="1">
        <v>3233333</v>
      </c>
      <c r="K16" t="s">
        <v>67</v>
      </c>
    </row>
    <row r="17" spans="1:11" x14ac:dyDescent="0.3">
      <c r="A17">
        <v>16</v>
      </c>
      <c r="D17" s="1">
        <v>184000000</v>
      </c>
      <c r="E17" s="1">
        <v>227452347</v>
      </c>
      <c r="F17" t="s">
        <v>27</v>
      </c>
      <c r="G17" t="s">
        <v>68</v>
      </c>
      <c r="H17" t="s">
        <v>49</v>
      </c>
      <c r="I17">
        <v>142</v>
      </c>
      <c r="J17" s="1">
        <v>1295775</v>
      </c>
      <c r="K17" t="s">
        <v>69</v>
      </c>
    </row>
    <row r="18" spans="1:11" x14ac:dyDescent="0.3">
      <c r="A18">
        <v>17</v>
      </c>
      <c r="D18" s="1">
        <v>170000000</v>
      </c>
      <c r="E18" s="1">
        <v>213568571</v>
      </c>
      <c r="F18" t="s">
        <v>52</v>
      </c>
      <c r="G18" t="s">
        <v>70</v>
      </c>
      <c r="H18" t="s">
        <v>71</v>
      </c>
      <c r="I18">
        <v>98</v>
      </c>
      <c r="J18" s="1">
        <v>1734694</v>
      </c>
      <c r="K18" t="s">
        <v>72</v>
      </c>
    </row>
    <row r="19" spans="1:11" x14ac:dyDescent="0.3">
      <c r="A19">
        <v>18</v>
      </c>
      <c r="D19" s="1">
        <v>169800000</v>
      </c>
      <c r="E19" s="1">
        <v>207046755</v>
      </c>
      <c r="F19" t="s">
        <v>21</v>
      </c>
      <c r="G19" t="s">
        <v>73</v>
      </c>
      <c r="H19" t="s">
        <v>74</v>
      </c>
      <c r="I19">
        <v>82</v>
      </c>
      <c r="J19" s="1">
        <v>2070732</v>
      </c>
      <c r="K19" t="s">
        <v>75</v>
      </c>
    </row>
    <row r="20" spans="1:11" x14ac:dyDescent="0.3">
      <c r="A20">
        <v>19</v>
      </c>
      <c r="D20" t="s">
        <v>76</v>
      </c>
      <c r="E20" s="1">
        <v>204486106</v>
      </c>
      <c r="F20" t="s">
        <v>77</v>
      </c>
      <c r="G20" t="s">
        <v>78</v>
      </c>
      <c r="H20" t="s">
        <v>79</v>
      </c>
      <c r="I20">
        <v>121</v>
      </c>
      <c r="J20" s="1">
        <v>1385950</v>
      </c>
      <c r="K20" t="s">
        <v>80</v>
      </c>
    </row>
    <row r="21" spans="1:11" x14ac:dyDescent="0.3">
      <c r="A21">
        <v>20</v>
      </c>
      <c r="D21" s="1">
        <v>150000000</v>
      </c>
      <c r="E21" s="1">
        <v>185423109</v>
      </c>
      <c r="F21" t="s">
        <v>11</v>
      </c>
      <c r="G21" t="s">
        <v>81</v>
      </c>
      <c r="H21" t="s">
        <v>49</v>
      </c>
      <c r="I21">
        <v>86</v>
      </c>
      <c r="J21" s="1">
        <v>1744186</v>
      </c>
      <c r="K21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C62A-A8F2-4496-9311-0B91B4DE5C75}">
  <dimension ref="A1:AA21"/>
  <sheetViews>
    <sheetView workbookViewId="0">
      <selection activeCell="Z1" activeCellId="9" sqref="C1:E1 G1 I1 K1:L1 N1 P1 R1:T1 V1 X1 Z1:AA1"/>
    </sheetView>
  </sheetViews>
  <sheetFormatPr defaultRowHeight="14.4" x14ac:dyDescent="0.3"/>
  <cols>
    <col min="1" max="1" width="8.44140625" customWidth="1"/>
    <col min="2" max="2" width="6.88671875" customWidth="1"/>
    <col min="3" max="3" width="12.6640625" bestFit="1" customWidth="1"/>
    <col min="4" max="5" width="12.6640625" customWidth="1"/>
    <col min="6" max="6" width="13.44140625" customWidth="1"/>
    <col min="7" max="7" width="20.44140625" bestFit="1" customWidth="1"/>
    <col min="8" max="8" width="14.33203125" bestFit="1" customWidth="1"/>
    <col min="9" max="9" width="19" bestFit="1" customWidth="1"/>
    <col min="10" max="10" width="28.6640625" customWidth="1"/>
    <col min="11" max="11" width="22.5546875" bestFit="1" customWidth="1"/>
    <col min="12" max="12" width="15.77734375" bestFit="1" customWidth="1"/>
    <col min="13" max="13" width="10.109375" bestFit="1" customWidth="1"/>
    <col min="14" max="14" width="13" bestFit="1" customWidth="1"/>
    <col min="15" max="15" width="33.88671875" bestFit="1" customWidth="1"/>
    <col min="16" max="16" width="33.88671875" customWidth="1"/>
    <col min="17" max="17" width="11.88671875" bestFit="1" customWidth="1"/>
    <col min="18" max="20" width="11.88671875" customWidth="1"/>
    <col min="21" max="21" width="8.109375" customWidth="1"/>
    <col min="22" max="22" width="15" bestFit="1" customWidth="1"/>
    <col min="23" max="23" width="14" customWidth="1"/>
    <col min="24" max="24" width="17.88671875" bestFit="1" customWidth="1"/>
    <col min="25" max="25" width="7.21875" bestFit="1" customWidth="1"/>
  </cols>
  <sheetData>
    <row r="1" spans="1:27" x14ac:dyDescent="0.3">
      <c r="A1" t="s">
        <v>0</v>
      </c>
      <c r="B1" t="s">
        <v>1</v>
      </c>
      <c r="C1" s="2" t="s">
        <v>89</v>
      </c>
      <c r="D1" s="2" t="s">
        <v>90</v>
      </c>
      <c r="E1" s="2" t="s">
        <v>91</v>
      </c>
      <c r="F1" t="s">
        <v>2</v>
      </c>
      <c r="G1" s="2" t="s">
        <v>83</v>
      </c>
      <c r="H1" t="s">
        <v>3</v>
      </c>
      <c r="I1" s="2" t="s">
        <v>84</v>
      </c>
      <c r="J1" t="s">
        <v>4</v>
      </c>
      <c r="K1" s="2" t="s">
        <v>85</v>
      </c>
      <c r="L1" s="2" t="s">
        <v>86</v>
      </c>
      <c r="M1" t="s">
        <v>5</v>
      </c>
      <c r="N1" s="2" t="s">
        <v>87</v>
      </c>
      <c r="O1" t="s">
        <v>6</v>
      </c>
      <c r="P1" s="2" t="s">
        <v>88</v>
      </c>
      <c r="Q1" t="s">
        <v>7</v>
      </c>
      <c r="R1" s="2" t="s">
        <v>97</v>
      </c>
      <c r="S1" s="2" t="s">
        <v>98</v>
      </c>
      <c r="T1" s="2" t="s">
        <v>96</v>
      </c>
      <c r="U1" t="s">
        <v>130</v>
      </c>
      <c r="V1" s="2" t="s">
        <v>92</v>
      </c>
      <c r="W1" t="s">
        <v>131</v>
      </c>
      <c r="X1" s="2" t="s">
        <v>93</v>
      </c>
      <c r="Y1" t="s">
        <v>10</v>
      </c>
      <c r="Z1" s="2" t="s">
        <v>94</v>
      </c>
      <c r="AA1" s="2" t="s">
        <v>95</v>
      </c>
    </row>
    <row r="2" spans="1:27" x14ac:dyDescent="0.3">
      <c r="A2">
        <v>1</v>
      </c>
      <c r="B2">
        <v>1</v>
      </c>
      <c r="C2">
        <f>IFERROR(_xlfn.NUMBERVALUE(LEFT(tbl_cleaning[[#This Row],[Peak]],-1+FIND("[",tbl_cleaning[[#This Row],[Peak]],1)),0),IF(tbl_cleaning[[#This Row],[Peak]]="",tbl_cleaning[[#This Row],[Rank]],tbl_cleaning[[#This Row],[Peak]]))</f>
        <v>1</v>
      </c>
      <c r="D2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</v>
      </c>
      <c r="E2">
        <f>_xlfn.NUMBERVALUE(IF(tbl_cleaning[[#This Row],[Peak]]="",tbl_cleaning[[#This Row],[Rank]],SUBSTITUTE(SUBSTITUTE(SUBSTITUTE(SUBSTITUTE(SUBSTITUTE(tbl_cleaning[[#This Row],[Peak]],"[4]",""),"[7]",""),"[10]",""),"[20]",""),"[c]","")),0)</f>
        <v>1</v>
      </c>
      <c r="F2">
        <v>2</v>
      </c>
      <c r="G2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2</v>
      </c>
      <c r="H2" s="1">
        <v>780000000</v>
      </c>
      <c r="I2" s="1">
        <f>IFERROR(_xlfn.NUMBERVALUE(LEFT(tbl_cleaning[[#This Row],[ActualÂ gross]],FIND("[",tbl_cleaning[[#This Row],[ActualÂ gross]],1)-1)),tbl_cleaning[[#This Row],[ActualÂ gross]])</f>
        <v>780000000</v>
      </c>
      <c r="J2" s="1">
        <v>780000000</v>
      </c>
      <c r="K2" s="1" t="b">
        <f>ISNUMBER(tbl_cleaning[[#This Row],[AdjustedÂ gross (in 2022 dollars)]])</f>
        <v>1</v>
      </c>
      <c r="L2" s="1">
        <f>tbl_cleaning[[#This Row],[AdjustedÂ gross (in 2022 dollars)]]</f>
        <v>780000000</v>
      </c>
      <c r="M2" t="s">
        <v>11</v>
      </c>
      <c r="N2" t="str">
        <f>IFERROR(REPLACE(tbl_cleaning[[#This Row],[Artist]],FIND("Ã©",tbl_cleaning[[#This Row],[Artist]],1),2,"e"),tbl_cleaning[[#This Row],[Artist]])</f>
        <v>Taylor Swift</v>
      </c>
      <c r="O2" t="s">
        <v>12</v>
      </c>
      <c r="P2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Eras Tour</v>
      </c>
      <c r="Q2" t="s">
        <v>13</v>
      </c>
      <c r="R2">
        <f>_xlfn.NUMBERVALUE(LEFT(tbl_cleaning[[#This Row],[Year(s)]],4))</f>
        <v>2023</v>
      </c>
      <c r="S2">
        <f>_xlfn.NUMBERVALUE(RIGHT(tbl_cleaning[[#This Row],[Year(s)]],4))</f>
        <v>2024</v>
      </c>
      <c r="T2" t="str">
        <f>TEXT(IF(tbl_cleaning[[#This Row],[year_start]]=tbl_cleaning[[#This Row],[year_end]],tbl_cleaning[[#This Row],[year_start]],CONCATENATE(tbl_cleaning[[#This Row],[year_start]],"-",tbl_cleaning[[#This Row],[year_end]])),0)</f>
        <v>2023-2024</v>
      </c>
      <c r="U2">
        <v>56</v>
      </c>
      <c r="V2" t="b">
        <f>ISNUMBER(tbl_cleaning[[#This Row],[shows]])</f>
        <v>1</v>
      </c>
      <c r="W2" s="1">
        <v>13928571</v>
      </c>
      <c r="X2" t="b">
        <f>ISNUMBER(tbl_cleaning[[#This Row],[avg_gross]])</f>
        <v>1</v>
      </c>
      <c r="Y2" t="s">
        <v>14</v>
      </c>
      <c r="Z2" t="str">
        <f>IFERROR(LEFT(tbl_cleaning[[#This Row],[Ref.]],FIND("[",tbl_cleaning[[#This Row],[Ref.]],2)-1),tbl_cleaning[[#This Row],[Ref.]])</f>
        <v>[1]</v>
      </c>
      <c r="AA2" t="str">
        <f>IFERROR(MID(tbl_cleaning[[#This Row],[Ref.]],FIND("[",tbl_cleaning[[#This Row],[Ref.]],2),10),"")</f>
        <v/>
      </c>
    </row>
    <row r="3" spans="1:27" x14ac:dyDescent="0.3">
      <c r="A3">
        <v>2</v>
      </c>
      <c r="B3">
        <v>1</v>
      </c>
      <c r="C3">
        <f>IFERROR(_xlfn.NUMBERVALUE(LEFT(tbl_cleaning[[#This Row],[Peak]],-1+FIND("[",tbl_cleaning[[#This Row],[Peak]],1)),0),IF(tbl_cleaning[[#This Row],[Peak]]="",tbl_cleaning[[#This Row],[Rank]],tbl_cleaning[[#This Row],[Peak]]))</f>
        <v>1</v>
      </c>
      <c r="D3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</v>
      </c>
      <c r="E3">
        <f>_xlfn.NUMBERVALUE(IF(tbl_cleaning[[#This Row],[Peak]]="",tbl_cleaning[[#This Row],[Rank]],SUBSTITUTE(SUBSTITUTE(SUBSTITUTE(SUBSTITUTE(SUBSTITUTE(tbl_cleaning[[#This Row],[Peak]],"[4]",""),"[7]",""),"[10]",""),"[20]",""),"[c]","")),0)</f>
        <v>1</v>
      </c>
      <c r="F3" t="s">
        <v>15</v>
      </c>
      <c r="G3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7</v>
      </c>
      <c r="H3" s="1">
        <v>579800000</v>
      </c>
      <c r="I3" s="1">
        <f>IFERROR(_xlfn.NUMBERVALUE(LEFT(tbl_cleaning[[#This Row],[ActualÂ gross]],FIND("[",tbl_cleaning[[#This Row],[ActualÂ gross]],1)-1)),tbl_cleaning[[#This Row],[ActualÂ gross]])</f>
        <v>579800000</v>
      </c>
      <c r="J3" s="1">
        <v>579800000</v>
      </c>
      <c r="K3" s="1" t="b">
        <f>ISNUMBER(tbl_cleaning[[#This Row],[AdjustedÂ gross (in 2022 dollars)]])</f>
        <v>1</v>
      </c>
      <c r="L3" s="1">
        <f>tbl_cleaning[[#This Row],[AdjustedÂ gross (in 2022 dollars)]]</f>
        <v>579800000</v>
      </c>
      <c r="M3" t="s">
        <v>16</v>
      </c>
      <c r="N3" t="str">
        <f>IFERROR(REPLACE(tbl_cleaning[[#This Row],[Artist]],FIND("Ã©",tbl_cleaning[[#This Row],[Artist]],1),2,"e"),tbl_cleaning[[#This Row],[Artist]])</f>
        <v>Beyonce</v>
      </c>
      <c r="O3" t="s">
        <v>17</v>
      </c>
      <c r="P3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Renaissance World Tour</v>
      </c>
      <c r="Q3">
        <v>2023</v>
      </c>
      <c r="R3">
        <f>_xlfn.NUMBERVALUE(LEFT(tbl_cleaning[[#This Row],[Year(s)]],4))</f>
        <v>2023</v>
      </c>
      <c r="S3">
        <f>_xlfn.NUMBERVALUE(RIGHT(tbl_cleaning[[#This Row],[Year(s)]],4))</f>
        <v>2023</v>
      </c>
      <c r="T3" t="str">
        <f>TEXT(IF(tbl_cleaning[[#This Row],[year_start]]=tbl_cleaning[[#This Row],[year_end]],tbl_cleaning[[#This Row],[year_start]],CONCATENATE(tbl_cleaning[[#This Row],[year_start]],"-",tbl_cleaning[[#This Row],[year_end]])),0)</f>
        <v>2023</v>
      </c>
      <c r="U3">
        <v>56</v>
      </c>
      <c r="V3" t="b">
        <f>ISNUMBER(tbl_cleaning[[#This Row],[shows]])</f>
        <v>1</v>
      </c>
      <c r="W3" s="1">
        <v>10353571</v>
      </c>
      <c r="X3" s="3" t="b">
        <f>ISNUMBER(tbl_cleaning[[#This Row],[avg_gross]])</f>
        <v>1</v>
      </c>
      <c r="Y3" t="s">
        <v>18</v>
      </c>
      <c r="Z3" t="str">
        <f>IFERROR(LEFT(tbl_cleaning[[#This Row],[Ref.]],FIND("[",tbl_cleaning[[#This Row],[Ref.]],2)-1),tbl_cleaning[[#This Row],[Ref.]])</f>
        <v>[3]</v>
      </c>
      <c r="AA3" t="str">
        <f>IFERROR(MID(tbl_cleaning[[#This Row],[Ref.]],FIND("[",tbl_cleaning[[#This Row],[Ref.]],2),10),"")</f>
        <v/>
      </c>
    </row>
    <row r="4" spans="1:27" x14ac:dyDescent="0.3">
      <c r="A4">
        <v>3</v>
      </c>
      <c r="B4" t="s">
        <v>19</v>
      </c>
      <c r="C4">
        <f>IFERROR(_xlfn.NUMBERVALUE(LEFT(tbl_cleaning[[#This Row],[Peak]],-1+FIND("[",tbl_cleaning[[#This Row],[Peak]],1)),0),IF(tbl_cleaning[[#This Row],[Peak]]="",tbl_cleaning[[#This Row],[Rank]],tbl_cleaning[[#This Row],[Peak]]))</f>
        <v>1</v>
      </c>
      <c r="D4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</v>
      </c>
      <c r="E4">
        <f>_xlfn.NUMBERVALUE(IF(tbl_cleaning[[#This Row],[Peak]]="",tbl_cleaning[[#This Row],[Rank]],SUBSTITUTE(SUBSTITUTE(SUBSTITUTE(SUBSTITUTE(SUBSTITUTE(tbl_cleaning[[#This Row],[Peak]],"[4]",""),"[7]",""),"[10]",""),"[20]",""),"[c]","")),0)</f>
        <v>1</v>
      </c>
      <c r="F4" t="s">
        <v>20</v>
      </c>
      <c r="G4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2</v>
      </c>
      <c r="H4" s="1">
        <v>411000000</v>
      </c>
      <c r="I4" s="1">
        <f>IFERROR(_xlfn.NUMBERVALUE(LEFT(tbl_cleaning[[#This Row],[ActualÂ gross]],FIND("[",tbl_cleaning[[#This Row],[ActualÂ gross]],1)-1)),tbl_cleaning[[#This Row],[ActualÂ gross]])</f>
        <v>411000000</v>
      </c>
      <c r="J4" s="1">
        <v>560622615</v>
      </c>
      <c r="K4" s="1" t="b">
        <f>ISNUMBER(tbl_cleaning[[#This Row],[AdjustedÂ gross (in 2022 dollars)]])</f>
        <v>1</v>
      </c>
      <c r="L4" s="1">
        <f>tbl_cleaning[[#This Row],[AdjustedÂ gross (in 2022 dollars)]]</f>
        <v>560622615</v>
      </c>
      <c r="M4" t="s">
        <v>21</v>
      </c>
      <c r="N4" t="str">
        <f>IFERROR(REPLACE(tbl_cleaning[[#This Row],[Artist]],FIND("Ã©",tbl_cleaning[[#This Row],[Artist]],1),2,"e"),tbl_cleaning[[#This Row],[Artist]])</f>
        <v>Madonna</v>
      </c>
      <c r="O4" t="s">
        <v>22</v>
      </c>
      <c r="P4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Sticky &amp; Sweet Tour</v>
      </c>
      <c r="Q4" t="s">
        <v>23</v>
      </c>
      <c r="R4">
        <f>_xlfn.NUMBERVALUE(LEFT(tbl_cleaning[[#This Row],[Year(s)]],4))</f>
        <v>2008</v>
      </c>
      <c r="S4">
        <f>_xlfn.NUMBERVALUE(RIGHT(tbl_cleaning[[#This Row],[Year(s)]],4))</f>
        <v>2009</v>
      </c>
      <c r="T4" t="str">
        <f>TEXT(IF(tbl_cleaning[[#This Row],[year_start]]=tbl_cleaning[[#This Row],[year_end]],tbl_cleaning[[#This Row],[year_start]],CONCATENATE(tbl_cleaning[[#This Row],[year_start]],"-",tbl_cleaning[[#This Row],[year_end]])),0)</f>
        <v>2008-2009</v>
      </c>
      <c r="U4">
        <v>85</v>
      </c>
      <c r="V4" t="b">
        <f>ISNUMBER(tbl_cleaning[[#This Row],[shows]])</f>
        <v>1</v>
      </c>
      <c r="W4" s="1">
        <v>4835294</v>
      </c>
      <c r="X4" s="3" t="b">
        <f>ISNUMBER(tbl_cleaning[[#This Row],[avg_gross]])</f>
        <v>1</v>
      </c>
      <c r="Y4" t="s">
        <v>24</v>
      </c>
      <c r="Z4" t="str">
        <f>IFERROR(LEFT(tbl_cleaning[[#This Row],[Ref.]],FIND("[",tbl_cleaning[[#This Row],[Ref.]],2)-1),tbl_cleaning[[#This Row],[Ref.]])</f>
        <v>[6]</v>
      </c>
      <c r="AA4" t="str">
        <f>IFERROR(MID(tbl_cleaning[[#This Row],[Ref.]],FIND("[",tbl_cleaning[[#This Row],[Ref.]],2),10),"")</f>
        <v/>
      </c>
    </row>
    <row r="5" spans="1:27" x14ac:dyDescent="0.3">
      <c r="A5">
        <v>4</v>
      </c>
      <c r="B5" t="s">
        <v>25</v>
      </c>
      <c r="C5">
        <f>IFERROR(_xlfn.NUMBERVALUE(LEFT(tbl_cleaning[[#This Row],[Peak]],-1+FIND("[",tbl_cleaning[[#This Row],[Peak]],1)),0),IF(tbl_cleaning[[#This Row],[Peak]]="",tbl_cleaning[[#This Row],[Rank]],tbl_cleaning[[#This Row],[Peak]]))</f>
        <v>2</v>
      </c>
      <c r="D5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5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F5" t="s">
        <v>26</v>
      </c>
      <c r="G5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</v>
      </c>
      <c r="H5" s="1">
        <v>397300000</v>
      </c>
      <c r="I5" s="1">
        <f>IFERROR(_xlfn.NUMBERVALUE(LEFT(tbl_cleaning[[#This Row],[ActualÂ gross]],FIND("[",tbl_cleaning[[#This Row],[ActualÂ gross]],1)-1)),tbl_cleaning[[#This Row],[ActualÂ gross]])</f>
        <v>397300000</v>
      </c>
      <c r="J5" s="1">
        <v>454751555</v>
      </c>
      <c r="K5" s="1" t="b">
        <f>ISNUMBER(tbl_cleaning[[#This Row],[AdjustedÂ gross (in 2022 dollars)]])</f>
        <v>1</v>
      </c>
      <c r="L5" s="1">
        <f>tbl_cleaning[[#This Row],[AdjustedÂ gross (in 2022 dollars)]]</f>
        <v>454751555</v>
      </c>
      <c r="M5" t="s">
        <v>27</v>
      </c>
      <c r="N5" t="str">
        <f>IFERROR(REPLACE(tbl_cleaning[[#This Row],[Artist]],FIND("Ã©",tbl_cleaning[[#This Row],[Artist]],1),2,"e"),tbl_cleaning[[#This Row],[Artist]])</f>
        <v>Pink</v>
      </c>
      <c r="O5" t="s">
        <v>28</v>
      </c>
      <c r="P5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Beautiful Trauma World Tour</v>
      </c>
      <c r="Q5" t="s">
        <v>29</v>
      </c>
      <c r="R5">
        <f>_xlfn.NUMBERVALUE(LEFT(tbl_cleaning[[#This Row],[Year(s)]],4))</f>
        <v>2018</v>
      </c>
      <c r="S5">
        <f>_xlfn.NUMBERVALUE(RIGHT(tbl_cleaning[[#This Row],[Year(s)]],4))</f>
        <v>2019</v>
      </c>
      <c r="T5" t="str">
        <f>TEXT(IF(tbl_cleaning[[#This Row],[year_start]]=tbl_cleaning[[#This Row],[year_end]],tbl_cleaning[[#This Row],[year_start]],CONCATENATE(tbl_cleaning[[#This Row],[year_start]],"-",tbl_cleaning[[#This Row],[year_end]])),0)</f>
        <v>2018-2019</v>
      </c>
      <c r="U5">
        <v>156</v>
      </c>
      <c r="V5" t="b">
        <f>ISNUMBER(tbl_cleaning[[#This Row],[shows]])</f>
        <v>1</v>
      </c>
      <c r="W5" s="1">
        <v>2546795</v>
      </c>
      <c r="X5" s="3" t="b">
        <f>ISNUMBER(tbl_cleaning[[#This Row],[avg_gross]])</f>
        <v>1</v>
      </c>
      <c r="Y5" t="s">
        <v>30</v>
      </c>
      <c r="Z5" t="str">
        <f>IFERROR(LEFT(tbl_cleaning[[#This Row],[Ref.]],FIND("[",tbl_cleaning[[#This Row],[Ref.]],2)-1),tbl_cleaning[[#This Row],[Ref.]])</f>
        <v>[7]</v>
      </c>
      <c r="AA5" t="str">
        <f>IFERROR(MID(tbl_cleaning[[#This Row],[Ref.]],FIND("[",tbl_cleaning[[#This Row],[Ref.]],2),10),"")</f>
        <v/>
      </c>
    </row>
    <row r="6" spans="1:27" x14ac:dyDescent="0.3">
      <c r="A6">
        <v>5</v>
      </c>
      <c r="B6" t="s">
        <v>31</v>
      </c>
      <c r="C6">
        <f>IFERROR(_xlfn.NUMBERVALUE(LEFT(tbl_cleaning[[#This Row],[Peak]],-1+FIND("[",tbl_cleaning[[#This Row],[Peak]],1)),0),IF(tbl_cleaning[[#This Row],[Peak]]="",tbl_cleaning[[#This Row],[Rank]],tbl_cleaning[[#This Row],[Peak]]))</f>
        <v>2</v>
      </c>
      <c r="D6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6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G6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5</v>
      </c>
      <c r="H6" s="1">
        <v>345675146</v>
      </c>
      <c r="I6" s="1">
        <f>IFERROR(_xlfn.NUMBERVALUE(LEFT(tbl_cleaning[[#This Row],[ActualÂ gross]],FIND("[",tbl_cleaning[[#This Row],[ActualÂ gross]],1)-1)),tbl_cleaning[[#This Row],[ActualÂ gross]])</f>
        <v>345675146</v>
      </c>
      <c r="J6" s="1">
        <v>402844849</v>
      </c>
      <c r="K6" s="1" t="b">
        <f>ISNUMBER(tbl_cleaning[[#This Row],[AdjustedÂ gross (in 2022 dollars)]])</f>
        <v>1</v>
      </c>
      <c r="L6" s="1">
        <f>tbl_cleaning[[#This Row],[AdjustedÂ gross (in 2022 dollars)]]</f>
        <v>402844849</v>
      </c>
      <c r="M6" t="s">
        <v>11</v>
      </c>
      <c r="N6" t="str">
        <f>IFERROR(REPLACE(tbl_cleaning[[#This Row],[Artist]],FIND("Ã©",tbl_cleaning[[#This Row],[Artist]],1),2,"e"),tbl_cleaning[[#This Row],[Artist]])</f>
        <v>Taylor Swift</v>
      </c>
      <c r="O6" t="s">
        <v>32</v>
      </c>
      <c r="P6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Reputation Stadium Tour</v>
      </c>
      <c r="Q6">
        <v>2018</v>
      </c>
      <c r="R6">
        <f>_xlfn.NUMBERVALUE(LEFT(tbl_cleaning[[#This Row],[Year(s)]],4))</f>
        <v>2018</v>
      </c>
      <c r="S6">
        <f>_xlfn.NUMBERVALUE(RIGHT(tbl_cleaning[[#This Row],[Year(s)]],4))</f>
        <v>2018</v>
      </c>
      <c r="T6" t="str">
        <f>TEXT(IF(tbl_cleaning[[#This Row],[year_start]]=tbl_cleaning[[#This Row],[year_end]],tbl_cleaning[[#This Row],[year_start]],CONCATENATE(tbl_cleaning[[#This Row],[year_start]],"-",tbl_cleaning[[#This Row],[year_end]])),0)</f>
        <v>2018</v>
      </c>
      <c r="U6">
        <v>53</v>
      </c>
      <c r="V6" t="b">
        <f>ISNUMBER(tbl_cleaning[[#This Row],[shows]])</f>
        <v>1</v>
      </c>
      <c r="W6" s="1">
        <v>6522173</v>
      </c>
      <c r="X6" s="3" t="b">
        <f>ISNUMBER(tbl_cleaning[[#This Row],[avg_gross]])</f>
        <v>1</v>
      </c>
      <c r="Y6" t="s">
        <v>33</v>
      </c>
      <c r="Z6" t="str">
        <f>IFERROR(LEFT(tbl_cleaning[[#This Row],[Ref.]],FIND("[",tbl_cleaning[[#This Row],[Ref.]],2)-1),tbl_cleaning[[#This Row],[Ref.]])</f>
        <v>[8]</v>
      </c>
      <c r="AA6" t="str">
        <f>IFERROR(MID(tbl_cleaning[[#This Row],[Ref.]],FIND("[",tbl_cleaning[[#This Row],[Ref.]],2),10),"")</f>
        <v/>
      </c>
    </row>
    <row r="7" spans="1:27" x14ac:dyDescent="0.3">
      <c r="A7">
        <v>6</v>
      </c>
      <c r="B7" t="s">
        <v>31</v>
      </c>
      <c r="C7">
        <f>IFERROR(_xlfn.NUMBERVALUE(LEFT(tbl_cleaning[[#This Row],[Peak]],-1+FIND("[",tbl_cleaning[[#This Row],[Peak]],1)),0),IF(tbl_cleaning[[#This Row],[Peak]]="",tbl_cleaning[[#This Row],[Rank]],tbl_cleaning[[#This Row],[Peak]]))</f>
        <v>2</v>
      </c>
      <c r="D7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7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F7" t="s">
        <v>34</v>
      </c>
      <c r="G7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</v>
      </c>
      <c r="H7" s="1">
        <v>305158363</v>
      </c>
      <c r="I7" s="1">
        <f>IFERROR(_xlfn.NUMBERVALUE(LEFT(tbl_cleaning[[#This Row],[ActualÂ gross]],FIND("[",tbl_cleaning[[#This Row],[ActualÂ gross]],1)-1)),tbl_cleaning[[#This Row],[ActualÂ gross]])</f>
        <v>305158363</v>
      </c>
      <c r="J7" s="1">
        <v>388978496</v>
      </c>
      <c r="K7" s="1" t="b">
        <f>ISNUMBER(tbl_cleaning[[#This Row],[AdjustedÂ gross (in 2022 dollars)]])</f>
        <v>1</v>
      </c>
      <c r="L7" s="1">
        <f>tbl_cleaning[[#This Row],[AdjustedÂ gross (in 2022 dollars)]]</f>
        <v>388978496</v>
      </c>
      <c r="M7" t="s">
        <v>21</v>
      </c>
      <c r="N7" t="str">
        <f>IFERROR(REPLACE(tbl_cleaning[[#This Row],[Artist]],FIND("Ã©",tbl_cleaning[[#This Row],[Artist]],1),2,"e"),tbl_cleaning[[#This Row],[Artist]])</f>
        <v>Madonna</v>
      </c>
      <c r="O7" t="s">
        <v>35</v>
      </c>
      <c r="P7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MDNA Tour</v>
      </c>
      <c r="Q7">
        <v>2012</v>
      </c>
      <c r="R7">
        <f>_xlfn.NUMBERVALUE(LEFT(tbl_cleaning[[#This Row],[Year(s)]],4))</f>
        <v>2012</v>
      </c>
      <c r="S7">
        <f>_xlfn.NUMBERVALUE(RIGHT(tbl_cleaning[[#This Row],[Year(s)]],4))</f>
        <v>2012</v>
      </c>
      <c r="T7" t="str">
        <f>TEXT(IF(tbl_cleaning[[#This Row],[year_start]]=tbl_cleaning[[#This Row],[year_end]],tbl_cleaning[[#This Row],[year_start]],CONCATENATE(tbl_cleaning[[#This Row],[year_start]],"-",tbl_cleaning[[#This Row],[year_end]])),0)</f>
        <v>2012</v>
      </c>
      <c r="U7">
        <v>88</v>
      </c>
      <c r="V7" t="b">
        <f>ISNUMBER(tbl_cleaning[[#This Row],[shows]])</f>
        <v>1</v>
      </c>
      <c r="W7" s="1">
        <v>3467709</v>
      </c>
      <c r="X7" s="3" t="b">
        <f>ISNUMBER(tbl_cleaning[[#This Row],[avg_gross]])</f>
        <v>1</v>
      </c>
      <c r="Y7" t="s">
        <v>36</v>
      </c>
      <c r="Z7" t="str">
        <f>IFERROR(LEFT(tbl_cleaning[[#This Row],[Ref.]],FIND("[",tbl_cleaning[[#This Row],[Ref.]],2)-1),tbl_cleaning[[#This Row],[Ref.]])</f>
        <v>[9]</v>
      </c>
      <c r="AA7" t="str">
        <f>IFERROR(MID(tbl_cleaning[[#This Row],[Ref.]],FIND("[",tbl_cleaning[[#This Row],[Ref.]],2),10),"")</f>
        <v/>
      </c>
    </row>
    <row r="8" spans="1:27" x14ac:dyDescent="0.3">
      <c r="A8">
        <v>7</v>
      </c>
      <c r="B8" t="s">
        <v>37</v>
      </c>
      <c r="C8">
        <f>IFERROR(_xlfn.NUMBERVALUE(LEFT(tbl_cleaning[[#This Row],[Peak]],-1+FIND("[",tbl_cleaning[[#This Row],[Peak]],1)),0),IF(tbl_cleaning[[#This Row],[Peak]]="",tbl_cleaning[[#This Row],[Rank]],tbl_cleaning[[#This Row],[Peak]]))</f>
        <v>2</v>
      </c>
      <c r="D8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8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G8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7</v>
      </c>
      <c r="H8" s="1">
        <v>280000000</v>
      </c>
      <c r="I8" s="1">
        <f>IFERROR(_xlfn.NUMBERVALUE(LEFT(tbl_cleaning[[#This Row],[ActualÂ gross]],FIND("[",tbl_cleaning[[#This Row],[ActualÂ gross]],1)-1)),tbl_cleaning[[#This Row],[ActualÂ gross]])</f>
        <v>280000000</v>
      </c>
      <c r="J8" s="1">
        <v>381932682</v>
      </c>
      <c r="K8" s="1" t="b">
        <f>ISNUMBER(tbl_cleaning[[#This Row],[AdjustedÂ gross (in 2022 dollars)]])</f>
        <v>1</v>
      </c>
      <c r="L8" s="1">
        <f>tbl_cleaning[[#This Row],[AdjustedÂ gross (in 2022 dollars)]]</f>
        <v>381932682</v>
      </c>
      <c r="M8" t="s">
        <v>38</v>
      </c>
      <c r="N8" t="str">
        <f>IFERROR(REPLACE(tbl_cleaning[[#This Row],[Artist]],FIND("Ã©",tbl_cleaning[[#This Row],[Artist]],1),2,"e"),tbl_cleaning[[#This Row],[Artist]])</f>
        <v>Celine Dion</v>
      </c>
      <c r="O8" t="s">
        <v>39</v>
      </c>
      <c r="P8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Taking Chances World Tour</v>
      </c>
      <c r="Q8" t="s">
        <v>23</v>
      </c>
      <c r="R8">
        <f>_xlfn.NUMBERVALUE(LEFT(tbl_cleaning[[#This Row],[Year(s)]],4))</f>
        <v>2008</v>
      </c>
      <c r="S8">
        <f>_xlfn.NUMBERVALUE(RIGHT(tbl_cleaning[[#This Row],[Year(s)]],4))</f>
        <v>2009</v>
      </c>
      <c r="T8" t="str">
        <f>TEXT(IF(tbl_cleaning[[#This Row],[year_start]]=tbl_cleaning[[#This Row],[year_end]],tbl_cleaning[[#This Row],[year_start]],CONCATENATE(tbl_cleaning[[#This Row],[year_start]],"-",tbl_cleaning[[#This Row],[year_end]])),0)</f>
        <v>2008-2009</v>
      </c>
      <c r="U8">
        <v>131</v>
      </c>
      <c r="V8" t="b">
        <f>ISNUMBER(tbl_cleaning[[#This Row],[shows]])</f>
        <v>1</v>
      </c>
      <c r="W8" s="1">
        <v>2137405</v>
      </c>
      <c r="X8" s="3" t="b">
        <f>ISNUMBER(tbl_cleaning[[#This Row],[avg_gross]])</f>
        <v>1</v>
      </c>
      <c r="Y8" t="s">
        <v>40</v>
      </c>
      <c r="Z8" t="str">
        <f>IFERROR(LEFT(tbl_cleaning[[#This Row],[Ref.]],FIND("[",tbl_cleaning[[#This Row],[Ref.]],2)-1),tbl_cleaning[[#This Row],[Ref.]])</f>
        <v>[11]</v>
      </c>
      <c r="AA8" t="str">
        <f>IFERROR(MID(tbl_cleaning[[#This Row],[Ref.]],FIND("[",tbl_cleaning[[#This Row],[Ref.]],2),10),"")</f>
        <v/>
      </c>
    </row>
    <row r="9" spans="1:27" x14ac:dyDescent="0.3">
      <c r="A9">
        <v>7</v>
      </c>
      <c r="C9">
        <f>IFERROR(_xlfn.NUMBERVALUE(LEFT(tbl_cleaning[[#This Row],[Peak]],-1+FIND("[",tbl_cleaning[[#This Row],[Peak]],1)),0),IF(tbl_cleaning[[#This Row],[Peak]]="",tbl_cleaning[[#This Row],[Rank]],tbl_cleaning[[#This Row],[Peak]]))</f>
        <v>7</v>
      </c>
      <c r="D9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7</v>
      </c>
      <c r="E9">
        <f>_xlfn.NUMBERVALUE(IF(tbl_cleaning[[#This Row],[Peak]]="",tbl_cleaning[[#This Row],[Rank]],SUBSTITUTE(SUBSTITUTE(SUBSTITUTE(SUBSTITUTE(SUBSTITUTE(tbl_cleaning[[#This Row],[Peak]],"[4]",""),"[7]",""),"[10]",""),"[20]",""),"[c]","")),0)</f>
        <v>7</v>
      </c>
      <c r="G9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7</v>
      </c>
      <c r="H9" s="1">
        <v>257600000</v>
      </c>
      <c r="I9" s="1">
        <f>IFERROR(_xlfn.NUMBERVALUE(LEFT(tbl_cleaning[[#This Row],[ActualÂ gross]],FIND("[",tbl_cleaning[[#This Row],[ActualÂ gross]],1)-1)),tbl_cleaning[[#This Row],[ActualÂ gross]])</f>
        <v>257600000</v>
      </c>
      <c r="J9" s="1">
        <v>257600000</v>
      </c>
      <c r="K9" s="1" t="b">
        <f>ISNUMBER(tbl_cleaning[[#This Row],[AdjustedÂ gross (in 2022 dollars)]])</f>
        <v>1</v>
      </c>
      <c r="L9" s="1">
        <f>tbl_cleaning[[#This Row],[AdjustedÂ gross (in 2022 dollars)]]</f>
        <v>257600000</v>
      </c>
      <c r="M9" t="s">
        <v>27</v>
      </c>
      <c r="N9" t="str">
        <f>IFERROR(REPLACE(tbl_cleaning[[#This Row],[Artist]],FIND("Ã©",tbl_cleaning[[#This Row],[Artist]],1),2,"e"),tbl_cleaning[[#This Row],[Artist]])</f>
        <v>Pink</v>
      </c>
      <c r="O9" t="s">
        <v>41</v>
      </c>
      <c r="P9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Summer Carnival</v>
      </c>
      <c r="Q9" t="s">
        <v>13</v>
      </c>
      <c r="R9">
        <f>_xlfn.NUMBERVALUE(LEFT(tbl_cleaning[[#This Row],[Year(s)]],4))</f>
        <v>2023</v>
      </c>
      <c r="S9">
        <f>_xlfn.NUMBERVALUE(RIGHT(tbl_cleaning[[#This Row],[Year(s)]],4))</f>
        <v>2024</v>
      </c>
      <c r="T9" t="str">
        <f>TEXT(IF(tbl_cleaning[[#This Row],[year_start]]=tbl_cleaning[[#This Row],[year_end]],tbl_cleaning[[#This Row],[year_start]],CONCATENATE(tbl_cleaning[[#This Row],[year_start]],"-",tbl_cleaning[[#This Row],[year_end]])),0)</f>
        <v>2023-2024</v>
      </c>
      <c r="U9">
        <v>41</v>
      </c>
      <c r="V9" t="b">
        <f>ISNUMBER(tbl_cleaning[[#This Row],[shows]])</f>
        <v>1</v>
      </c>
      <c r="W9" s="1">
        <v>6282927</v>
      </c>
      <c r="X9" s="3" t="b">
        <f>ISNUMBER(tbl_cleaning[[#This Row],[avg_gross]])</f>
        <v>1</v>
      </c>
      <c r="Y9" t="s">
        <v>42</v>
      </c>
      <c r="Z9" t="str">
        <f>IFERROR(LEFT(tbl_cleaning[[#This Row],[Ref.]],FIND("[",tbl_cleaning[[#This Row],[Ref.]],2)-1),tbl_cleaning[[#This Row],[Ref.]])</f>
        <v>[12]</v>
      </c>
      <c r="AA9" t="str">
        <f>IFERROR(MID(tbl_cleaning[[#This Row],[Ref.]],FIND("[",tbl_cleaning[[#This Row],[Ref.]],2),10),"")</f>
        <v/>
      </c>
    </row>
    <row r="10" spans="1:27" x14ac:dyDescent="0.3">
      <c r="A10">
        <v>9</v>
      </c>
      <c r="C10">
        <f>IFERROR(_xlfn.NUMBERVALUE(LEFT(tbl_cleaning[[#This Row],[Peak]],-1+FIND("[",tbl_cleaning[[#This Row],[Peak]],1)),0),IF(tbl_cleaning[[#This Row],[Peak]]="",tbl_cleaning[[#This Row],[Rank]],tbl_cleaning[[#This Row],[Peak]]))</f>
        <v>9</v>
      </c>
      <c r="D10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9</v>
      </c>
      <c r="E10">
        <f>_xlfn.NUMBERVALUE(IF(tbl_cleaning[[#This Row],[Peak]]="",tbl_cleaning[[#This Row],[Rank]],SUBSTITUTE(SUBSTITUTE(SUBSTITUTE(SUBSTITUTE(SUBSTITUTE(tbl_cleaning[[#This Row],[Peak]],"[4]",""),"[7]",""),"[10]",""),"[20]",""),"[c]","")),0)</f>
        <v>9</v>
      </c>
      <c r="G10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9</v>
      </c>
      <c r="H10" s="1">
        <v>256084556</v>
      </c>
      <c r="I10" s="1">
        <f>IFERROR(_xlfn.NUMBERVALUE(LEFT(tbl_cleaning[[#This Row],[ActualÂ gross]],FIND("[",tbl_cleaning[[#This Row],[ActualÂ gross]],1)-1)),tbl_cleaning[[#This Row],[ActualÂ gross]])</f>
        <v>256084556</v>
      </c>
      <c r="J10" s="1">
        <v>312258401</v>
      </c>
      <c r="K10" s="1" t="b">
        <f>ISNUMBER(tbl_cleaning[[#This Row],[AdjustedÂ gross (in 2022 dollars)]])</f>
        <v>1</v>
      </c>
      <c r="L10" s="1">
        <f>tbl_cleaning[[#This Row],[AdjustedÂ gross (in 2022 dollars)]]</f>
        <v>312258401</v>
      </c>
      <c r="M10" t="s">
        <v>16</v>
      </c>
      <c r="N10" t="str">
        <f>IFERROR(REPLACE(tbl_cleaning[[#This Row],[Artist]],FIND("Ã©",tbl_cleaning[[#This Row],[Artist]],1),2,"e"),tbl_cleaning[[#This Row],[Artist]])</f>
        <v>Beyonce</v>
      </c>
      <c r="O10" t="s">
        <v>43</v>
      </c>
      <c r="P10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Formation World Tour</v>
      </c>
      <c r="Q10">
        <v>2016</v>
      </c>
      <c r="R10">
        <f>_xlfn.NUMBERVALUE(LEFT(tbl_cleaning[[#This Row],[Year(s)]],4))</f>
        <v>2016</v>
      </c>
      <c r="S10">
        <f>_xlfn.NUMBERVALUE(RIGHT(tbl_cleaning[[#This Row],[Year(s)]],4))</f>
        <v>2016</v>
      </c>
      <c r="T10" t="str">
        <f>TEXT(IF(tbl_cleaning[[#This Row],[year_start]]=tbl_cleaning[[#This Row],[year_end]],tbl_cleaning[[#This Row],[year_start]],CONCATENATE(tbl_cleaning[[#This Row],[year_start]],"-",tbl_cleaning[[#This Row],[year_end]])),0)</f>
        <v>2016</v>
      </c>
      <c r="U10">
        <v>49</v>
      </c>
      <c r="V10" t="b">
        <f>ISNUMBER(tbl_cleaning[[#This Row],[shows]])</f>
        <v>1</v>
      </c>
      <c r="W10" s="1">
        <v>5226215</v>
      </c>
      <c r="X10" s="3" t="b">
        <f>ISNUMBER(tbl_cleaning[[#This Row],[avg_gross]])</f>
        <v>1</v>
      </c>
      <c r="Y10" t="s">
        <v>44</v>
      </c>
      <c r="Z10" t="str">
        <f>IFERROR(LEFT(tbl_cleaning[[#This Row],[Ref.]],FIND("[",tbl_cleaning[[#This Row],[Ref.]],2)-1),tbl_cleaning[[#This Row],[Ref.]])</f>
        <v>[13]</v>
      </c>
      <c r="AA10" t="str">
        <f>IFERROR(MID(tbl_cleaning[[#This Row],[Ref.]],FIND("[",tbl_cleaning[[#This Row],[Ref.]],2),10),"")</f>
        <v/>
      </c>
    </row>
    <row r="11" spans="1:27" x14ac:dyDescent="0.3">
      <c r="A11">
        <v>10</v>
      </c>
      <c r="C11">
        <f>IFERROR(_xlfn.NUMBERVALUE(LEFT(tbl_cleaning[[#This Row],[Peak]],-1+FIND("[",tbl_cleaning[[#This Row],[Peak]],1)),0),IF(tbl_cleaning[[#This Row],[Peak]]="",tbl_cleaning[[#This Row],[Rank]],tbl_cleaning[[#This Row],[Peak]]))</f>
        <v>10</v>
      </c>
      <c r="D11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</v>
      </c>
      <c r="E11">
        <f>_xlfn.NUMBERVALUE(IF(tbl_cleaning[[#This Row],[Peak]]="",tbl_cleaning[[#This Row],[Rank]],SUBSTITUTE(SUBSTITUTE(SUBSTITUTE(SUBSTITUTE(SUBSTITUTE(tbl_cleaning[[#This Row],[Peak]],"[4]",""),"[7]",""),"[10]",""),"[20]",""),"[c]","")),0)</f>
        <v>1</v>
      </c>
      <c r="G11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10</v>
      </c>
      <c r="H11" s="1">
        <v>250400000</v>
      </c>
      <c r="I11" s="1">
        <f>IFERROR(_xlfn.NUMBERVALUE(LEFT(tbl_cleaning[[#This Row],[ActualÂ gross]],FIND("[",tbl_cleaning[[#This Row],[ActualÂ gross]],1)-1)),tbl_cleaning[[#This Row],[ActualÂ gross]])</f>
        <v>250400000</v>
      </c>
      <c r="J11" s="1">
        <v>309141878</v>
      </c>
      <c r="K11" s="1" t="b">
        <f>ISNUMBER(tbl_cleaning[[#This Row],[AdjustedÂ gross (in 2022 dollars)]])</f>
        <v>1</v>
      </c>
      <c r="L11" s="1">
        <f>tbl_cleaning[[#This Row],[AdjustedÂ gross (in 2022 dollars)]]</f>
        <v>309141878</v>
      </c>
      <c r="M11" t="s">
        <v>11</v>
      </c>
      <c r="N11" t="str">
        <f>IFERROR(REPLACE(tbl_cleaning[[#This Row],[Artist]],FIND("Ã©",tbl_cleaning[[#This Row],[Artist]],1),2,"e"),tbl_cleaning[[#This Row],[Artist]])</f>
        <v>Taylor Swift</v>
      </c>
      <c r="O11" t="s">
        <v>45</v>
      </c>
      <c r="P11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1989 World Tour</v>
      </c>
      <c r="Q11">
        <v>2015</v>
      </c>
      <c r="R11">
        <f>_xlfn.NUMBERVALUE(LEFT(tbl_cleaning[[#This Row],[Year(s)]],4))</f>
        <v>2015</v>
      </c>
      <c r="S11">
        <f>_xlfn.NUMBERVALUE(RIGHT(tbl_cleaning[[#This Row],[Year(s)]],4))</f>
        <v>2015</v>
      </c>
      <c r="T11" t="str">
        <f>TEXT(IF(tbl_cleaning[[#This Row],[year_start]]=tbl_cleaning[[#This Row],[year_end]],tbl_cleaning[[#This Row],[year_start]],CONCATENATE(tbl_cleaning[[#This Row],[year_start]],"-",tbl_cleaning[[#This Row],[year_end]])),0)</f>
        <v>2015</v>
      </c>
      <c r="U11">
        <v>85</v>
      </c>
      <c r="V11" t="b">
        <f>ISNUMBER(tbl_cleaning[[#This Row],[shows]])</f>
        <v>1</v>
      </c>
      <c r="W11" s="1">
        <v>2945882</v>
      </c>
      <c r="X11" s="3" t="b">
        <f>ISNUMBER(tbl_cleaning[[#This Row],[avg_gross]])</f>
        <v>1</v>
      </c>
      <c r="Y11" t="s">
        <v>46</v>
      </c>
      <c r="Z11" t="str">
        <f>IFERROR(LEFT(tbl_cleaning[[#This Row],[Ref.]],FIND("[",tbl_cleaning[[#This Row],[Ref.]],2)-1),tbl_cleaning[[#This Row],[Ref.]])</f>
        <v>[14]</v>
      </c>
      <c r="AA11" t="str">
        <f>IFERROR(MID(tbl_cleaning[[#This Row],[Ref.]],FIND("[",tbl_cleaning[[#This Row],[Ref.]],2),10),"")</f>
        <v/>
      </c>
    </row>
    <row r="12" spans="1:27" x14ac:dyDescent="0.3">
      <c r="A12">
        <v>11</v>
      </c>
      <c r="C12">
        <f>IFERROR(_xlfn.NUMBERVALUE(LEFT(tbl_cleaning[[#This Row],[Peak]],-1+FIND("[",tbl_cleaning[[#This Row],[Peak]],1)),0),IF(tbl_cleaning[[#This Row],[Peak]]="",tbl_cleaning[[#This Row],[Rank]],tbl_cleaning[[#This Row],[Peak]]))</f>
        <v>11</v>
      </c>
      <c r="D12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11</v>
      </c>
      <c r="E12">
        <f>_xlfn.NUMBERVALUE(IF(tbl_cleaning[[#This Row],[Peak]]="",tbl_cleaning[[#This Row],[Rank]],SUBSTITUTE(SUBSTITUTE(SUBSTITUTE(SUBSTITUTE(SUBSTITUTE(tbl_cleaning[[#This Row],[Peak]],"[4]",""),"[7]",""),"[10]",""),"[20]",""),"[c]","")),0)</f>
        <v>11</v>
      </c>
      <c r="G12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11</v>
      </c>
      <c r="H12" t="s">
        <v>47</v>
      </c>
      <c r="I12" s="1">
        <f>IFERROR(_xlfn.NUMBERVALUE(LEFT(tbl_cleaning[[#This Row],[ActualÂ gross]],FIND("[",tbl_cleaning[[#This Row],[ActualÂ gross]],1)-1)),tbl_cleaning[[#This Row],[ActualÂ gross]])</f>
        <v>229100000</v>
      </c>
      <c r="J12" s="1">
        <v>283202896</v>
      </c>
      <c r="K12" s="1" t="b">
        <f>ISNUMBER(tbl_cleaning[[#This Row],[AdjustedÂ gross (in 2022 dollars)]])</f>
        <v>1</v>
      </c>
      <c r="L12" s="1">
        <f>tbl_cleaning[[#This Row],[AdjustedÂ gross (in 2022 dollars)]]</f>
        <v>283202896</v>
      </c>
      <c r="M12" t="s">
        <v>16</v>
      </c>
      <c r="N12" t="str">
        <f>IFERROR(REPLACE(tbl_cleaning[[#This Row],[Artist]],FIND("Ã©",tbl_cleaning[[#This Row],[Artist]],1),2,"e"),tbl_cleaning[[#This Row],[Artist]])</f>
        <v>Beyonce</v>
      </c>
      <c r="O12" t="s">
        <v>48</v>
      </c>
      <c r="P12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Mrs. Carter Show World Tour</v>
      </c>
      <c r="Q12" t="s">
        <v>49</v>
      </c>
      <c r="R12">
        <f>_xlfn.NUMBERVALUE(LEFT(tbl_cleaning[[#This Row],[Year(s)]],4))</f>
        <v>2013</v>
      </c>
      <c r="S12">
        <f>_xlfn.NUMBERVALUE(RIGHT(tbl_cleaning[[#This Row],[Year(s)]],4))</f>
        <v>2014</v>
      </c>
      <c r="T12" t="str">
        <f>TEXT(IF(tbl_cleaning[[#This Row],[year_start]]=tbl_cleaning[[#This Row],[year_end]],tbl_cleaning[[#This Row],[year_start]],CONCATENATE(tbl_cleaning[[#This Row],[year_start]],"-",tbl_cleaning[[#This Row],[year_end]])),0)</f>
        <v>2013-2014</v>
      </c>
      <c r="U12">
        <v>132</v>
      </c>
      <c r="V12" t="b">
        <f>ISNUMBER(tbl_cleaning[[#This Row],[shows]])</f>
        <v>1</v>
      </c>
      <c r="W12" s="1">
        <v>1735606</v>
      </c>
      <c r="X12" s="3" t="b">
        <f>ISNUMBER(tbl_cleaning[[#This Row],[avg_gross]])</f>
        <v>1</v>
      </c>
      <c r="Y12" t="s">
        <v>50</v>
      </c>
      <c r="Z12" t="str">
        <f>IFERROR(LEFT(tbl_cleaning[[#This Row],[Ref.]],FIND("[",tbl_cleaning[[#This Row],[Ref.]],2)-1),tbl_cleaning[[#This Row],[Ref.]])</f>
        <v>[15]</v>
      </c>
      <c r="AA12" t="str">
        <f>IFERROR(MID(tbl_cleaning[[#This Row],[Ref.]],FIND("[",tbl_cleaning[[#This Row],[Ref.]],2),10),"")</f>
        <v>[16]</v>
      </c>
    </row>
    <row r="13" spans="1:27" x14ac:dyDescent="0.3">
      <c r="A13">
        <v>12</v>
      </c>
      <c r="C13">
        <f>IFERROR(_xlfn.NUMBERVALUE(LEFT(tbl_cleaning[[#This Row],[Peak]],-1+FIND("[",tbl_cleaning[[#This Row],[Peak]],1)),0),IF(tbl_cleaning[[#This Row],[Peak]]="",tbl_cleaning[[#This Row],[Rank]],tbl_cleaning[[#This Row],[Peak]]))</f>
        <v>12</v>
      </c>
      <c r="D13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12</v>
      </c>
      <c r="E13">
        <f>_xlfn.NUMBERVALUE(IF(tbl_cleaning[[#This Row],[Peak]]="",tbl_cleaning[[#This Row],[Rank]],SUBSTITUTE(SUBSTITUTE(SUBSTITUTE(SUBSTITUTE(SUBSTITUTE(tbl_cleaning[[#This Row],[Peak]],"[4]",""),"[7]",""),"[10]",""),"[20]",""),"[c]","")),0)</f>
        <v>12</v>
      </c>
      <c r="F13" t="s">
        <v>51</v>
      </c>
      <c r="G13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14</v>
      </c>
      <c r="H13" s="1">
        <v>227400000</v>
      </c>
      <c r="I13" s="1">
        <f>IFERROR(_xlfn.NUMBERVALUE(LEFT(tbl_cleaning[[#This Row],[ActualÂ gross]],FIND("[",tbl_cleaning[[#This Row],[ActualÂ gross]],1)-1)),tbl_cleaning[[#This Row],[ActualÂ gross]])</f>
        <v>227400000</v>
      </c>
      <c r="J13" s="1">
        <v>295301479</v>
      </c>
      <c r="K13" s="1" t="b">
        <f>ISNUMBER(tbl_cleaning[[#This Row],[AdjustedÂ gross (in 2022 dollars)]])</f>
        <v>1</v>
      </c>
      <c r="L13" s="1">
        <f>tbl_cleaning[[#This Row],[AdjustedÂ gross (in 2022 dollars)]]</f>
        <v>295301479</v>
      </c>
      <c r="M13" t="s">
        <v>52</v>
      </c>
      <c r="N13" t="str">
        <f>IFERROR(REPLACE(tbl_cleaning[[#This Row],[Artist]],FIND("Ã©",tbl_cleaning[[#This Row],[Artist]],1),2,"e"),tbl_cleaning[[#This Row],[Artist]])</f>
        <v>Lady Gaga</v>
      </c>
      <c r="O13" t="s">
        <v>53</v>
      </c>
      <c r="P13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Monster Ball Tour</v>
      </c>
      <c r="Q13" t="s">
        <v>54</v>
      </c>
      <c r="R13">
        <f>_xlfn.NUMBERVALUE(LEFT(tbl_cleaning[[#This Row],[Year(s)]],4))</f>
        <v>2009</v>
      </c>
      <c r="S13">
        <f>_xlfn.NUMBERVALUE(RIGHT(tbl_cleaning[[#This Row],[Year(s)]],4))</f>
        <v>2011</v>
      </c>
      <c r="T13" t="str">
        <f>TEXT(IF(tbl_cleaning[[#This Row],[year_start]]=tbl_cleaning[[#This Row],[year_end]],tbl_cleaning[[#This Row],[year_start]],CONCATENATE(tbl_cleaning[[#This Row],[year_start]],"-",tbl_cleaning[[#This Row],[year_end]])),0)</f>
        <v>2009-2011</v>
      </c>
      <c r="U13">
        <v>203</v>
      </c>
      <c r="V13" t="b">
        <f>ISNUMBER(tbl_cleaning[[#This Row],[shows]])</f>
        <v>1</v>
      </c>
      <c r="W13" s="1">
        <v>1118227</v>
      </c>
      <c r="X13" s="3" t="b">
        <f>ISNUMBER(tbl_cleaning[[#This Row],[avg_gross]])</f>
        <v>1</v>
      </c>
      <c r="Y13" t="s">
        <v>55</v>
      </c>
      <c r="Z13" t="str">
        <f>IFERROR(LEFT(tbl_cleaning[[#This Row],[Ref.]],FIND("[",tbl_cleaning[[#This Row],[Ref.]],2)-1),tbl_cleaning[[#This Row],[Ref.]])</f>
        <v>[18]</v>
      </c>
      <c r="AA13" t="str">
        <f>IFERROR(MID(tbl_cleaning[[#This Row],[Ref.]],FIND("[",tbl_cleaning[[#This Row],[Ref.]],2),10),"")</f>
        <v/>
      </c>
    </row>
    <row r="14" spans="1:27" x14ac:dyDescent="0.3">
      <c r="A14">
        <v>13</v>
      </c>
      <c r="C14">
        <f>IFERROR(_xlfn.NUMBERVALUE(LEFT(tbl_cleaning[[#This Row],[Peak]],-1+FIND("[",tbl_cleaning[[#This Row],[Peak]],1)),0),IF(tbl_cleaning[[#This Row],[Peak]]="",tbl_cleaning[[#This Row],[Rank]],tbl_cleaning[[#This Row],[Peak]]))</f>
        <v>13</v>
      </c>
      <c r="D14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13</v>
      </c>
      <c r="E14">
        <f>_xlfn.NUMBERVALUE(IF(tbl_cleaning[[#This Row],[Peak]]="",tbl_cleaning[[#This Row],[Rank]],SUBSTITUTE(SUBSTITUTE(SUBSTITUTE(SUBSTITUTE(SUBSTITUTE(tbl_cleaning[[#This Row],[Peak]],"[4]",""),"[7]",""),"[10]",""),"[20]",""),"[c]","")),0)</f>
        <v>13</v>
      </c>
      <c r="G14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13</v>
      </c>
      <c r="H14" s="1">
        <v>204000000</v>
      </c>
      <c r="I14" s="1">
        <f>IFERROR(_xlfn.NUMBERVALUE(LEFT(tbl_cleaning[[#This Row],[ActualÂ gross]],FIND("[",tbl_cleaning[[#This Row],[ActualÂ gross]],1)-1)),tbl_cleaning[[#This Row],[ActualÂ gross]])</f>
        <v>204000000</v>
      </c>
      <c r="J14" s="1">
        <v>251856802</v>
      </c>
      <c r="K14" s="1" t="b">
        <f>ISNUMBER(tbl_cleaning[[#This Row],[AdjustedÂ gross (in 2022 dollars)]])</f>
        <v>1</v>
      </c>
      <c r="L14" s="1">
        <f>tbl_cleaning[[#This Row],[AdjustedÂ gross (in 2022 dollars)]]</f>
        <v>251856802</v>
      </c>
      <c r="M14" t="s">
        <v>56</v>
      </c>
      <c r="N14" t="str">
        <f>IFERROR(REPLACE(tbl_cleaning[[#This Row],[Artist]],FIND("Ã©",tbl_cleaning[[#This Row],[Artist]],1),2,"e"),tbl_cleaning[[#This Row],[Artist]])</f>
        <v>Katy Perry</v>
      </c>
      <c r="O14" t="s">
        <v>57</v>
      </c>
      <c r="P14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Prismatic World Tour</v>
      </c>
      <c r="Q14" t="s">
        <v>58</v>
      </c>
      <c r="R14">
        <f>_xlfn.NUMBERVALUE(LEFT(tbl_cleaning[[#This Row],[Year(s)]],4))</f>
        <v>2014</v>
      </c>
      <c r="S14">
        <f>_xlfn.NUMBERVALUE(RIGHT(tbl_cleaning[[#This Row],[Year(s)]],4))</f>
        <v>2015</v>
      </c>
      <c r="T14" t="str">
        <f>TEXT(IF(tbl_cleaning[[#This Row],[year_start]]=tbl_cleaning[[#This Row],[year_end]],tbl_cleaning[[#This Row],[year_start]],CONCATENATE(tbl_cleaning[[#This Row],[year_start]],"-",tbl_cleaning[[#This Row],[year_end]])),0)</f>
        <v>2014-2015</v>
      </c>
      <c r="U14">
        <v>151</v>
      </c>
      <c r="V14" t="b">
        <f>ISNUMBER(tbl_cleaning[[#This Row],[shows]])</f>
        <v>1</v>
      </c>
      <c r="W14" s="1">
        <v>1350993</v>
      </c>
      <c r="X14" s="3" t="b">
        <f>ISNUMBER(tbl_cleaning[[#This Row],[avg_gross]])</f>
        <v>1</v>
      </c>
      <c r="Y14" t="s">
        <v>59</v>
      </c>
      <c r="Z14" t="str">
        <f>IFERROR(LEFT(tbl_cleaning[[#This Row],[Ref.]],FIND("[",tbl_cleaning[[#This Row],[Ref.]],2)-1),tbl_cleaning[[#This Row],[Ref.]])</f>
        <v>[19]</v>
      </c>
      <c r="AA14" t="str">
        <f>IFERROR(MID(tbl_cleaning[[#This Row],[Ref.]],FIND("[",tbl_cleaning[[#This Row],[Ref.]],2),10),"")</f>
        <v/>
      </c>
    </row>
    <row r="15" spans="1:27" x14ac:dyDescent="0.3">
      <c r="A15">
        <v>14</v>
      </c>
      <c r="B15" t="s">
        <v>60</v>
      </c>
      <c r="C15">
        <f>IFERROR(_xlfn.NUMBERVALUE(LEFT(tbl_cleaning[[#This Row],[Peak]],-1+FIND("[",tbl_cleaning[[#This Row],[Peak]],1)),0),IF(tbl_cleaning[[#This Row],[Peak]]="",tbl_cleaning[[#This Row],[Rank]],tbl_cleaning[[#This Row],[Peak]]))</f>
        <v>1</v>
      </c>
      <c r="D15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</v>
      </c>
      <c r="E15">
        <f>_xlfn.NUMBERVALUE(IF(tbl_cleaning[[#This Row],[Peak]]="",tbl_cleaning[[#This Row],[Rank]],SUBSTITUTE(SUBSTITUTE(SUBSTITUTE(SUBSTITUTE(SUBSTITUTE(tbl_cleaning[[#This Row],[Peak]],"[4]",""),"[7]",""),"[10]",""),"[20]",""),"[c]","")),0)</f>
        <v>1</v>
      </c>
      <c r="G15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14</v>
      </c>
      <c r="H15" s="1">
        <v>200000000</v>
      </c>
      <c r="I15" s="1">
        <f>IFERROR(_xlfn.NUMBERVALUE(LEFT(tbl_cleaning[[#This Row],[ActualÂ gross]],FIND("[",tbl_cleaning[[#This Row],[ActualÂ gross]],1)-1)),tbl_cleaning[[#This Row],[ActualÂ gross]])</f>
        <v>200000000</v>
      </c>
      <c r="J15" s="1">
        <v>299676265</v>
      </c>
      <c r="K15" s="1" t="b">
        <f>ISNUMBER(tbl_cleaning[[#This Row],[AdjustedÂ gross (in 2022 dollars)]])</f>
        <v>1</v>
      </c>
      <c r="L15" s="1">
        <f>tbl_cleaning[[#This Row],[AdjustedÂ gross (in 2022 dollars)]]</f>
        <v>299676265</v>
      </c>
      <c r="M15" t="s">
        <v>61</v>
      </c>
      <c r="N15" t="str">
        <f>IFERROR(REPLACE(tbl_cleaning[[#This Row],[Artist]],FIND("Ã©",tbl_cleaning[[#This Row],[Artist]],1),2,"e"),tbl_cleaning[[#This Row],[Artist]])</f>
        <v>Cher</v>
      </c>
      <c r="O15" t="s">
        <v>62</v>
      </c>
      <c r="P15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Living Proof: The Farewell Tour</v>
      </c>
      <c r="Q15" t="s">
        <v>63</v>
      </c>
      <c r="R15">
        <f>_xlfn.NUMBERVALUE(LEFT(tbl_cleaning[[#This Row],[Year(s)]],4))</f>
        <v>2002</v>
      </c>
      <c r="S15">
        <f>_xlfn.NUMBERVALUE(RIGHT(tbl_cleaning[[#This Row],[Year(s)]],4))</f>
        <v>2005</v>
      </c>
      <c r="T15" t="str">
        <f>TEXT(IF(tbl_cleaning[[#This Row],[year_start]]=tbl_cleaning[[#This Row],[year_end]],tbl_cleaning[[#This Row],[year_start]],CONCATENATE(tbl_cleaning[[#This Row],[year_start]],"-",tbl_cleaning[[#This Row],[year_end]])),0)</f>
        <v>2002-2005</v>
      </c>
      <c r="U15">
        <v>325</v>
      </c>
      <c r="V15" t="b">
        <f>ISNUMBER(tbl_cleaning[[#This Row],[shows]])</f>
        <v>1</v>
      </c>
      <c r="W15" s="1">
        <v>615385</v>
      </c>
      <c r="X15" s="3" t="b">
        <f>ISNUMBER(tbl_cleaning[[#This Row],[avg_gross]])</f>
        <v>1</v>
      </c>
      <c r="Y15" t="s">
        <v>64</v>
      </c>
      <c r="Z15" t="str">
        <f>IFERROR(LEFT(tbl_cleaning[[#This Row],[Ref.]],FIND("[",tbl_cleaning[[#This Row],[Ref.]],2)-1),tbl_cleaning[[#This Row],[Ref.]])</f>
        <v>[20]</v>
      </c>
      <c r="AA15" t="str">
        <f>IFERROR(MID(tbl_cleaning[[#This Row],[Ref.]],FIND("[",tbl_cleaning[[#This Row],[Ref.]],2),10),"")</f>
        <v/>
      </c>
    </row>
    <row r="16" spans="1:27" x14ac:dyDescent="0.3">
      <c r="A16">
        <v>15</v>
      </c>
      <c r="B16" t="s">
        <v>65</v>
      </c>
      <c r="C16">
        <f>IFERROR(_xlfn.NUMBERVALUE(LEFT(tbl_cleaning[[#This Row],[Peak]],-1+FIND("[",tbl_cleaning[[#This Row],[Peak]],1)),0),IF(tbl_cleaning[[#This Row],[Peak]]="",tbl_cleaning[[#This Row],[Rank]],tbl_cleaning[[#This Row],[Peak]]))</f>
        <v>2</v>
      </c>
      <c r="D16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16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G16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15</v>
      </c>
      <c r="H16" s="1">
        <v>194000000</v>
      </c>
      <c r="I16" s="1">
        <f>IFERROR(_xlfn.NUMBERVALUE(LEFT(tbl_cleaning[[#This Row],[ActualÂ gross]],FIND("[",tbl_cleaning[[#This Row],[ActualÂ gross]],1)-1)),tbl_cleaning[[#This Row],[ActualÂ gross]])</f>
        <v>194000000</v>
      </c>
      <c r="J16" s="1">
        <v>281617035</v>
      </c>
      <c r="K16" s="1" t="b">
        <f>ISNUMBER(tbl_cleaning[[#This Row],[AdjustedÂ gross (in 2022 dollars)]])</f>
        <v>1</v>
      </c>
      <c r="L16" s="1">
        <f>tbl_cleaning[[#This Row],[AdjustedÂ gross (in 2022 dollars)]]</f>
        <v>281617035</v>
      </c>
      <c r="M16" t="s">
        <v>21</v>
      </c>
      <c r="N16" t="str">
        <f>IFERROR(REPLACE(tbl_cleaning[[#This Row],[Artist]],FIND("Ã©",tbl_cleaning[[#This Row],[Artist]],1),2,"e"),tbl_cleaning[[#This Row],[Artist]])</f>
        <v>Madonna</v>
      </c>
      <c r="O16" t="s">
        <v>66</v>
      </c>
      <c r="P16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Confessions Tour</v>
      </c>
      <c r="Q16">
        <v>2006</v>
      </c>
      <c r="R16">
        <f>_xlfn.NUMBERVALUE(LEFT(tbl_cleaning[[#This Row],[Year(s)]],4))</f>
        <v>2006</v>
      </c>
      <c r="S16">
        <f>_xlfn.NUMBERVALUE(RIGHT(tbl_cleaning[[#This Row],[Year(s)]],4))</f>
        <v>2006</v>
      </c>
      <c r="T16" t="str">
        <f>TEXT(IF(tbl_cleaning[[#This Row],[year_start]]=tbl_cleaning[[#This Row],[year_end]],tbl_cleaning[[#This Row],[year_start]],CONCATENATE(tbl_cleaning[[#This Row],[year_start]],"-",tbl_cleaning[[#This Row],[year_end]])),0)</f>
        <v>2006</v>
      </c>
      <c r="U16">
        <v>60</v>
      </c>
      <c r="V16" t="b">
        <f>ISNUMBER(tbl_cleaning[[#This Row],[shows]])</f>
        <v>1</v>
      </c>
      <c r="W16" s="1">
        <v>3233333</v>
      </c>
      <c r="X16" s="3" t="b">
        <f>ISNUMBER(tbl_cleaning[[#This Row],[avg_gross]])</f>
        <v>1</v>
      </c>
      <c r="Y16" t="s">
        <v>67</v>
      </c>
      <c r="Z16" t="str">
        <f>IFERROR(LEFT(tbl_cleaning[[#This Row],[Ref.]],FIND("[",tbl_cleaning[[#This Row],[Ref.]],2)-1),tbl_cleaning[[#This Row],[Ref.]])</f>
        <v>[5]</v>
      </c>
      <c r="AA16" t="str">
        <f>IFERROR(MID(tbl_cleaning[[#This Row],[Ref.]],FIND("[",tbl_cleaning[[#This Row],[Ref.]],2),10),"")</f>
        <v/>
      </c>
    </row>
    <row r="17" spans="1:27" x14ac:dyDescent="0.3">
      <c r="A17">
        <v>16</v>
      </c>
      <c r="C17">
        <f>IFERROR(_xlfn.NUMBERVALUE(LEFT(tbl_cleaning[[#This Row],[Peak]],-1+FIND("[",tbl_cleaning[[#This Row],[Peak]],1)),0),IF(tbl_cleaning[[#This Row],[Peak]]="",tbl_cleaning[[#This Row],[Rank]],tbl_cleaning[[#This Row],[Peak]]))</f>
        <v>16</v>
      </c>
      <c r="D17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16</v>
      </c>
      <c r="E17">
        <f>_xlfn.NUMBERVALUE(IF(tbl_cleaning[[#This Row],[Peak]]="",tbl_cleaning[[#This Row],[Rank]],SUBSTITUTE(SUBSTITUTE(SUBSTITUTE(SUBSTITUTE(SUBSTITUTE(tbl_cleaning[[#This Row],[Peak]],"[4]",""),"[7]",""),"[10]",""),"[20]",""),"[c]","")),0)</f>
        <v>16</v>
      </c>
      <c r="G17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16</v>
      </c>
      <c r="H17" s="1">
        <v>184000000</v>
      </c>
      <c r="I17" s="1">
        <f>IFERROR(_xlfn.NUMBERVALUE(LEFT(tbl_cleaning[[#This Row],[ActualÂ gross]],FIND("[",tbl_cleaning[[#This Row],[ActualÂ gross]],1)-1)),tbl_cleaning[[#This Row],[ActualÂ gross]])</f>
        <v>184000000</v>
      </c>
      <c r="J17" s="1">
        <v>227452347</v>
      </c>
      <c r="K17" s="1" t="b">
        <f>ISNUMBER(tbl_cleaning[[#This Row],[AdjustedÂ gross (in 2022 dollars)]])</f>
        <v>1</v>
      </c>
      <c r="L17" s="1">
        <f>tbl_cleaning[[#This Row],[AdjustedÂ gross (in 2022 dollars)]]</f>
        <v>227452347</v>
      </c>
      <c r="M17" t="s">
        <v>27</v>
      </c>
      <c r="N17" t="str">
        <f>IFERROR(REPLACE(tbl_cleaning[[#This Row],[Artist]],FIND("Ã©",tbl_cleaning[[#This Row],[Artist]],1),2,"e"),tbl_cleaning[[#This Row],[Artist]])</f>
        <v>Pink</v>
      </c>
      <c r="O17" t="s">
        <v>68</v>
      </c>
      <c r="P17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Truth About Love Tour</v>
      </c>
      <c r="Q17" t="s">
        <v>49</v>
      </c>
      <c r="R17">
        <f>_xlfn.NUMBERVALUE(LEFT(tbl_cleaning[[#This Row],[Year(s)]],4))</f>
        <v>2013</v>
      </c>
      <c r="S17">
        <f>_xlfn.NUMBERVALUE(RIGHT(tbl_cleaning[[#This Row],[Year(s)]],4))</f>
        <v>2014</v>
      </c>
      <c r="T17" t="str">
        <f>TEXT(IF(tbl_cleaning[[#This Row],[year_start]]=tbl_cleaning[[#This Row],[year_end]],tbl_cleaning[[#This Row],[year_start]],CONCATENATE(tbl_cleaning[[#This Row],[year_start]],"-",tbl_cleaning[[#This Row],[year_end]])),0)</f>
        <v>2013-2014</v>
      </c>
      <c r="U17">
        <v>142</v>
      </c>
      <c r="V17" t="b">
        <f>ISNUMBER(tbl_cleaning[[#This Row],[shows]])</f>
        <v>1</v>
      </c>
      <c r="W17" s="1">
        <v>1295775</v>
      </c>
      <c r="X17" s="3" t="b">
        <f>ISNUMBER(tbl_cleaning[[#This Row],[avg_gross]])</f>
        <v>1</v>
      </c>
      <c r="Y17" t="s">
        <v>69</v>
      </c>
      <c r="Z17" t="str">
        <f>IFERROR(LEFT(tbl_cleaning[[#This Row],[Ref.]],FIND("[",tbl_cleaning[[#This Row],[Ref.]],2)-1),tbl_cleaning[[#This Row],[Ref.]])</f>
        <v>[22]</v>
      </c>
      <c r="AA17" t="str">
        <f>IFERROR(MID(tbl_cleaning[[#This Row],[Ref.]],FIND("[",tbl_cleaning[[#This Row],[Ref.]],2),10),"")</f>
        <v/>
      </c>
    </row>
    <row r="18" spans="1:27" x14ac:dyDescent="0.3">
      <c r="A18">
        <v>17</v>
      </c>
      <c r="C18">
        <f>IFERROR(_xlfn.NUMBERVALUE(LEFT(tbl_cleaning[[#This Row],[Peak]],-1+FIND("[",tbl_cleaning[[#This Row],[Peak]],1)),0),IF(tbl_cleaning[[#This Row],[Peak]]="",tbl_cleaning[[#This Row],[Rank]],tbl_cleaning[[#This Row],[Peak]]))</f>
        <v>17</v>
      </c>
      <c r="D18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17</v>
      </c>
      <c r="E18">
        <f>_xlfn.NUMBERVALUE(IF(tbl_cleaning[[#This Row],[Peak]]="",tbl_cleaning[[#This Row],[Rank]],SUBSTITUTE(SUBSTITUTE(SUBSTITUTE(SUBSTITUTE(SUBSTITUTE(tbl_cleaning[[#This Row],[Peak]],"[4]",""),"[7]",""),"[10]",""),"[20]",""),"[c]","")),0)</f>
        <v>17</v>
      </c>
      <c r="G18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17</v>
      </c>
      <c r="H18" s="1">
        <v>170000000</v>
      </c>
      <c r="I18" s="1">
        <f>IFERROR(_xlfn.NUMBERVALUE(LEFT(tbl_cleaning[[#This Row],[ActualÂ gross]],FIND("[",tbl_cleaning[[#This Row],[ActualÂ gross]],1)-1)),tbl_cleaning[[#This Row],[ActualÂ gross]])</f>
        <v>170000000</v>
      </c>
      <c r="J18" s="1">
        <v>213568571</v>
      </c>
      <c r="K18" s="1" t="b">
        <f>ISNUMBER(tbl_cleaning[[#This Row],[AdjustedÂ gross (in 2022 dollars)]])</f>
        <v>1</v>
      </c>
      <c r="L18" s="1">
        <f>tbl_cleaning[[#This Row],[AdjustedÂ gross (in 2022 dollars)]]</f>
        <v>213568571</v>
      </c>
      <c r="M18" t="s">
        <v>52</v>
      </c>
      <c r="N18" t="str">
        <f>IFERROR(REPLACE(tbl_cleaning[[#This Row],[Artist]],FIND("Ã©",tbl_cleaning[[#This Row],[Artist]],1),2,"e"),tbl_cleaning[[#This Row],[Artist]])</f>
        <v>Lady Gaga</v>
      </c>
      <c r="O18" t="s">
        <v>70</v>
      </c>
      <c r="P18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Born This Way Ball</v>
      </c>
      <c r="Q18" t="s">
        <v>71</v>
      </c>
      <c r="R18">
        <f>_xlfn.NUMBERVALUE(LEFT(tbl_cleaning[[#This Row],[Year(s)]],4))</f>
        <v>2012</v>
      </c>
      <c r="S18">
        <f>_xlfn.NUMBERVALUE(RIGHT(tbl_cleaning[[#This Row],[Year(s)]],4))</f>
        <v>2013</v>
      </c>
      <c r="T18" t="str">
        <f>TEXT(IF(tbl_cleaning[[#This Row],[year_start]]=tbl_cleaning[[#This Row],[year_end]],tbl_cleaning[[#This Row],[year_start]],CONCATENATE(tbl_cleaning[[#This Row],[year_start]],"-",tbl_cleaning[[#This Row],[year_end]])),0)</f>
        <v>2012-2013</v>
      </c>
      <c r="U18">
        <v>98</v>
      </c>
      <c r="V18" t="b">
        <f>ISNUMBER(tbl_cleaning[[#This Row],[shows]])</f>
        <v>1</v>
      </c>
      <c r="W18" s="1">
        <v>1734694</v>
      </c>
      <c r="X18" s="3" t="b">
        <f>ISNUMBER(tbl_cleaning[[#This Row],[avg_gross]])</f>
        <v>1</v>
      </c>
      <c r="Y18" t="s">
        <v>72</v>
      </c>
      <c r="Z18" t="str">
        <f>IFERROR(LEFT(tbl_cleaning[[#This Row],[Ref.]],FIND("[",tbl_cleaning[[#This Row],[Ref.]],2)-1),tbl_cleaning[[#This Row],[Ref.]])</f>
        <v>[d]</v>
      </c>
      <c r="AA18" t="str">
        <f>IFERROR(MID(tbl_cleaning[[#This Row],[Ref.]],FIND("[",tbl_cleaning[[#This Row],[Ref.]],2),10),"")</f>
        <v/>
      </c>
    </row>
    <row r="19" spans="1:27" x14ac:dyDescent="0.3">
      <c r="A19">
        <v>18</v>
      </c>
      <c r="C19">
        <f>IFERROR(_xlfn.NUMBERVALUE(LEFT(tbl_cleaning[[#This Row],[Peak]],-1+FIND("[",tbl_cleaning[[#This Row],[Peak]],1)),0),IF(tbl_cleaning[[#This Row],[Peak]]="",tbl_cleaning[[#This Row],[Rank]],tbl_cleaning[[#This Row],[Peak]]))</f>
        <v>18</v>
      </c>
      <c r="D19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18</v>
      </c>
      <c r="E19">
        <f>_xlfn.NUMBERVALUE(IF(tbl_cleaning[[#This Row],[Peak]]="",tbl_cleaning[[#This Row],[Rank]],SUBSTITUTE(SUBSTITUTE(SUBSTITUTE(SUBSTITUTE(SUBSTITUTE(tbl_cleaning[[#This Row],[Peak]],"[4]",""),"[7]",""),"[10]",""),"[20]",""),"[c]","")),0)</f>
        <v>18</v>
      </c>
      <c r="G19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18</v>
      </c>
      <c r="H19" s="1">
        <v>169800000</v>
      </c>
      <c r="I19" s="1">
        <f>IFERROR(_xlfn.NUMBERVALUE(LEFT(tbl_cleaning[[#This Row],[ActualÂ gross]],FIND("[",tbl_cleaning[[#This Row],[ActualÂ gross]],1)-1)),tbl_cleaning[[#This Row],[ActualÂ gross]])</f>
        <v>169800000</v>
      </c>
      <c r="J19" s="1">
        <v>207046755</v>
      </c>
      <c r="K19" s="1" t="b">
        <f>ISNUMBER(tbl_cleaning[[#This Row],[AdjustedÂ gross (in 2022 dollars)]])</f>
        <v>1</v>
      </c>
      <c r="L19" s="1">
        <f>tbl_cleaning[[#This Row],[AdjustedÂ gross (in 2022 dollars)]]</f>
        <v>207046755</v>
      </c>
      <c r="M19" t="s">
        <v>21</v>
      </c>
      <c r="N19" t="str">
        <f>IFERROR(REPLACE(tbl_cleaning[[#This Row],[Artist]],FIND("Ã©",tbl_cleaning[[#This Row],[Artist]],1),2,"e"),tbl_cleaning[[#This Row],[Artist]])</f>
        <v>Madonna</v>
      </c>
      <c r="O19" t="s">
        <v>73</v>
      </c>
      <c r="P19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Rebel Heart Tour</v>
      </c>
      <c r="Q19" t="s">
        <v>74</v>
      </c>
      <c r="R19">
        <f>_xlfn.NUMBERVALUE(LEFT(tbl_cleaning[[#This Row],[Year(s)]],4))</f>
        <v>2015</v>
      </c>
      <c r="S19">
        <f>_xlfn.NUMBERVALUE(RIGHT(tbl_cleaning[[#This Row],[Year(s)]],4))</f>
        <v>2016</v>
      </c>
      <c r="T19" t="str">
        <f>TEXT(IF(tbl_cleaning[[#This Row],[year_start]]=tbl_cleaning[[#This Row],[year_end]],tbl_cleaning[[#This Row],[year_start]],CONCATENATE(tbl_cleaning[[#This Row],[year_start]],"-",tbl_cleaning[[#This Row],[year_end]])),0)</f>
        <v>2015-2016</v>
      </c>
      <c r="U19">
        <v>82</v>
      </c>
      <c r="V19" t="b">
        <f>ISNUMBER(tbl_cleaning[[#This Row],[shows]])</f>
        <v>1</v>
      </c>
      <c r="W19" s="1">
        <v>2070732</v>
      </c>
      <c r="X19" s="3" t="b">
        <f>ISNUMBER(tbl_cleaning[[#This Row],[avg_gross]])</f>
        <v>1</v>
      </c>
      <c r="Y19" t="s">
        <v>75</v>
      </c>
      <c r="Z19" t="str">
        <f>IFERROR(LEFT(tbl_cleaning[[#This Row],[Ref.]],FIND("[",tbl_cleaning[[#This Row],[Ref.]],2)-1),tbl_cleaning[[#This Row],[Ref.]])</f>
        <v>[4]</v>
      </c>
      <c r="AA19" t="str">
        <f>IFERROR(MID(tbl_cleaning[[#This Row],[Ref.]],FIND("[",tbl_cleaning[[#This Row],[Ref.]],2),10),"")</f>
        <v/>
      </c>
    </row>
    <row r="20" spans="1:27" x14ac:dyDescent="0.3">
      <c r="A20">
        <v>19</v>
      </c>
      <c r="C20">
        <f>IFERROR(_xlfn.NUMBERVALUE(LEFT(tbl_cleaning[[#This Row],[Peak]],-1+FIND("[",tbl_cleaning[[#This Row],[Peak]],1)),0),IF(tbl_cleaning[[#This Row],[Peak]]="",tbl_cleaning[[#This Row],[Rank]],tbl_cleaning[[#This Row],[Peak]]))</f>
        <v>19</v>
      </c>
      <c r="D20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19</v>
      </c>
      <c r="E20">
        <f>_xlfn.NUMBERVALUE(IF(tbl_cleaning[[#This Row],[Peak]]="",tbl_cleaning[[#This Row],[Rank]],SUBSTITUTE(SUBSTITUTE(SUBSTITUTE(SUBSTITUTE(SUBSTITUTE(tbl_cleaning[[#This Row],[Peak]],"[4]",""),"[7]",""),"[10]",""),"[20]",""),"[c]","")),0)</f>
        <v>19</v>
      </c>
      <c r="G20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19</v>
      </c>
      <c r="H20" t="s">
        <v>76</v>
      </c>
      <c r="I20" s="1">
        <f>IFERROR(_xlfn.NUMBERVALUE(LEFT(tbl_cleaning[[#This Row],[ActualÂ gross]],FIND("[",tbl_cleaning[[#This Row],[ActualÂ gross]],1)-1)),tbl_cleaning[[#This Row],[ActualÂ gross]])</f>
        <v>167700000</v>
      </c>
      <c r="J20" s="1">
        <v>204486106</v>
      </c>
      <c r="K20" s="1" t="b">
        <f>ISNUMBER(tbl_cleaning[[#This Row],[AdjustedÂ gross (in 2022 dollars)]])</f>
        <v>1</v>
      </c>
      <c r="L20" s="1">
        <f>tbl_cleaning[[#This Row],[AdjustedÂ gross (in 2022 dollars)]]</f>
        <v>204486106</v>
      </c>
      <c r="M20" t="s">
        <v>77</v>
      </c>
      <c r="N20" t="str">
        <f>IFERROR(REPLACE(tbl_cleaning[[#This Row],[Artist]],FIND("Ã©",tbl_cleaning[[#This Row],[Artist]],1),2,"e"),tbl_cleaning[[#This Row],[Artist]])</f>
        <v>Adele</v>
      </c>
      <c r="O20" t="s">
        <v>78</v>
      </c>
      <c r="P20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Adele Live 2016</v>
      </c>
      <c r="Q20" t="s">
        <v>79</v>
      </c>
      <c r="R20">
        <f>_xlfn.NUMBERVALUE(LEFT(tbl_cleaning[[#This Row],[Year(s)]],4))</f>
        <v>2016</v>
      </c>
      <c r="S20">
        <f>_xlfn.NUMBERVALUE(RIGHT(tbl_cleaning[[#This Row],[Year(s)]],4))</f>
        <v>2017</v>
      </c>
      <c r="T20" t="str">
        <f>TEXT(IF(tbl_cleaning[[#This Row],[year_start]]=tbl_cleaning[[#This Row],[year_end]],tbl_cleaning[[#This Row],[year_start]],CONCATENATE(tbl_cleaning[[#This Row],[year_start]],"-",tbl_cleaning[[#This Row],[year_end]])),0)</f>
        <v>2016-2017</v>
      </c>
      <c r="U20">
        <v>121</v>
      </c>
      <c r="V20" t="b">
        <f>ISNUMBER(tbl_cleaning[[#This Row],[shows]])</f>
        <v>1</v>
      </c>
      <c r="W20" s="1">
        <v>1385950</v>
      </c>
      <c r="X20" s="3" t="b">
        <f>ISNUMBER(tbl_cleaning[[#This Row],[avg_gross]])</f>
        <v>1</v>
      </c>
      <c r="Y20" t="s">
        <v>80</v>
      </c>
      <c r="Z20" t="str">
        <f>IFERROR(LEFT(tbl_cleaning[[#This Row],[Ref.]],FIND("[",tbl_cleaning[[#This Row],[Ref.]],2)-1),tbl_cleaning[[#This Row],[Ref.]])</f>
        <v>[25]</v>
      </c>
      <c r="AA20" t="str">
        <f>IFERROR(MID(tbl_cleaning[[#This Row],[Ref.]],FIND("[",tbl_cleaning[[#This Row],[Ref.]],2),10),"")</f>
        <v/>
      </c>
    </row>
    <row r="21" spans="1:27" x14ac:dyDescent="0.3">
      <c r="A21">
        <v>20</v>
      </c>
      <c r="C21">
        <f>IFERROR(_xlfn.NUMBERVALUE(LEFT(tbl_cleaning[[#This Row],[Peak]],-1+FIND("[",tbl_cleaning[[#This Row],[Peak]],1)),0),IF(tbl_cleaning[[#This Row],[Peak]]="",tbl_cleaning[[#This Row],[Rank]],tbl_cleaning[[#This Row],[Peak]]))</f>
        <v>20</v>
      </c>
      <c r="D21">
        <f>_xlfn.NUMBERVALUE(IFERROR(LEFT(tbl_cleaning[[#This Row],[Peak]],SEARCH("[?]",tbl_cleaning[[#This Row],[Peak]])-1),IFERROR(LEFT(tbl_cleaning[[#This Row],[Peak]],SEARCH("[??]",tbl_cleaning[[#This Row],[Peak]])-1),IF(tbl_cleaning[[#This Row],[Peak]]="",tbl_cleaning[[#This Row],[Rank]],tbl_cleaning[[#This Row],[Peak]]))),0)</f>
        <v>2</v>
      </c>
      <c r="E21">
        <f>_xlfn.NUMBERVALUE(IF(tbl_cleaning[[#This Row],[Peak]]="",tbl_cleaning[[#This Row],[Rank]],SUBSTITUTE(SUBSTITUTE(SUBSTITUTE(SUBSTITUTE(SUBSTITUTE(tbl_cleaning[[#This Row],[Peak]],"[4]",""),"[7]",""),"[10]",""),"[20]",""),"[c]","")),0)</f>
        <v>2</v>
      </c>
      <c r="G21">
        <f>IFERROR(
  _xlfn.NUMBERVALUE(
    LEFT(
      tbl_cleaning[[#This Row],[All Time Peak]],
      -1+FIND("[",tbl_cleaning[[#This Row],[All Time Peak]],1)),
    0),
  IF(
    tbl_cleaning[[#This Row],[All Time Peak]]="",tbl_cleaning[[#This Row],[Rank]],tbl_cleaning[[#This Row],[All Time Peak]])
  )</f>
        <v>20</v>
      </c>
      <c r="H21" s="1">
        <v>150000000</v>
      </c>
      <c r="I21" s="1">
        <f>IFERROR(_xlfn.NUMBERVALUE(LEFT(tbl_cleaning[[#This Row],[ActualÂ gross]],FIND("[",tbl_cleaning[[#This Row],[ActualÂ gross]],1)-1)),tbl_cleaning[[#This Row],[ActualÂ gross]])</f>
        <v>150000000</v>
      </c>
      <c r="J21" s="1">
        <v>185423109</v>
      </c>
      <c r="K21" s="1" t="b">
        <f>ISNUMBER(tbl_cleaning[[#This Row],[AdjustedÂ gross (in 2022 dollars)]])</f>
        <v>1</v>
      </c>
      <c r="L21" s="1">
        <f>tbl_cleaning[[#This Row],[AdjustedÂ gross (in 2022 dollars)]]</f>
        <v>185423109</v>
      </c>
      <c r="M21" t="s">
        <v>11</v>
      </c>
      <c r="N21" t="str">
        <f>IFERROR(REPLACE(tbl_cleaning[[#This Row],[Artist]],FIND("Ã©",tbl_cleaning[[#This Row],[Artist]],1),2,"e"),tbl_cleaning[[#This Row],[Artist]])</f>
        <v>Taylor Swift</v>
      </c>
      <c r="O21" t="s">
        <v>81</v>
      </c>
      <c r="P21" t="str">
        <f>TRIM(SUBSTITUTE(CLEAN(SUBSTITUTE(TRIM(IFERROR(LEFT(SUBSTITUTE(SUBSTITUTE(SUBSTITUTE(tbl_cleaning[[#This Row],[Tour title]],"â€ ",""),"¡",""),"*",""),FIND("[",SUBSTITUTE(SUBSTITUTE(SUBSTITUTE(tbl_cleaning[[#This Row],[Tour title]],"â€",""),"¡",""),"*",""))-1),SUBSTITUTE(SUBSTITUTE(SUBSTITUTE(tbl_cleaning[[#This Row],[Tour title]],"â€",""),"¡",""),"*",""))),CHAR(160),"")),CHAR(9),""))</f>
        <v>The Red Tour</v>
      </c>
      <c r="Q21" t="s">
        <v>49</v>
      </c>
      <c r="R21">
        <f>_xlfn.NUMBERVALUE(LEFT(tbl_cleaning[[#This Row],[Year(s)]],4))</f>
        <v>2013</v>
      </c>
      <c r="S21">
        <f>_xlfn.NUMBERVALUE(RIGHT(tbl_cleaning[[#This Row],[Year(s)]],4))</f>
        <v>2014</v>
      </c>
      <c r="T21" t="str">
        <f>TEXT(IF(tbl_cleaning[[#This Row],[year_start]]=tbl_cleaning[[#This Row],[year_end]],tbl_cleaning[[#This Row],[year_start]],CONCATENATE(tbl_cleaning[[#This Row],[year_start]],"-",tbl_cleaning[[#This Row],[year_end]])),0)</f>
        <v>2013-2014</v>
      </c>
      <c r="U21">
        <v>86</v>
      </c>
      <c r="V21" t="b">
        <f>ISNUMBER(tbl_cleaning[[#This Row],[shows]])</f>
        <v>1</v>
      </c>
      <c r="W21" s="1">
        <v>1744186</v>
      </c>
      <c r="X21" s="3" t="b">
        <f>ISNUMBER(tbl_cleaning[[#This Row],[avg_gross]])</f>
        <v>1</v>
      </c>
      <c r="Y21" t="s">
        <v>82</v>
      </c>
      <c r="Z21" t="str">
        <f>IFERROR(LEFT(tbl_cleaning[[#This Row],[Ref.]],FIND("[",tbl_cleaning[[#This Row],[Ref.]],2)-1),tbl_cleaning[[#This Row],[Ref.]])</f>
        <v>[26]</v>
      </c>
      <c r="AA21" t="str">
        <f>IFERROR(MID(tbl_cleaning[[#This Row],[Ref.]],FIND("[",tbl_cleaning[[#This Row],[Ref.]],2),10),"")</f>
        <v/>
      </c>
    </row>
  </sheetData>
  <sortState xmlns:xlrd2="http://schemas.microsoft.com/office/spreadsheetml/2017/richdata2" ref="A24:A41">
    <sortCondition ref="A24:A41"/>
  </sortState>
  <phoneticPr fontId="18" type="noConversion"/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D6E6-9AB6-4E91-94A7-C540FEA6924C}">
  <dimension ref="A1:O21"/>
  <sheetViews>
    <sheetView tabSelected="1" workbookViewId="0">
      <selection activeCell="D15" sqref="D15"/>
    </sheetView>
  </sheetViews>
  <sheetFormatPr defaultColWidth="0" defaultRowHeight="14.4" x14ac:dyDescent="0.3"/>
  <cols>
    <col min="1" max="2" width="7.33203125" bestFit="1" customWidth="1"/>
    <col min="3" max="3" width="14.88671875" bestFit="1" customWidth="1"/>
    <col min="4" max="4" width="13" bestFit="1" customWidth="1"/>
    <col min="5" max="5" width="27.33203125" bestFit="1" customWidth="1"/>
    <col min="6" max="6" width="11.44140625" bestFit="1" customWidth="1"/>
    <col min="7" max="7" width="10.6640625" bestFit="1" customWidth="1"/>
    <col min="8" max="8" width="11" bestFit="1" customWidth="1"/>
    <col min="9" max="9" width="8.5546875" bestFit="1" customWidth="1"/>
    <col min="10" max="10" width="13.5546875" bestFit="1" customWidth="1"/>
    <col min="11" max="11" width="15.77734375" bestFit="1" customWidth="1"/>
    <col min="12" max="12" width="14.44140625" bestFit="1" customWidth="1"/>
    <col min="13" max="14" width="6.44140625" bestFit="1" customWidth="1"/>
    <col min="15" max="15" width="8.88671875" customWidth="1"/>
    <col min="16" max="16384" width="8.88671875" hidden="1"/>
  </cols>
  <sheetData>
    <row r="1" spans="1:14" s="4" customFormat="1" x14ac:dyDescent="0.3">
      <c r="A1" s="4" t="s">
        <v>129</v>
      </c>
      <c r="B1" s="4" t="s">
        <v>119</v>
      </c>
      <c r="C1" s="4" t="s">
        <v>120</v>
      </c>
      <c r="D1" s="4" t="s">
        <v>87</v>
      </c>
      <c r="E1" s="4" t="s">
        <v>122</v>
      </c>
      <c r="F1" s="4" t="s">
        <v>97</v>
      </c>
      <c r="G1" s="4" t="s">
        <v>98</v>
      </c>
      <c r="H1" s="4" t="s">
        <v>123</v>
      </c>
      <c r="I1" s="4" t="s">
        <v>130</v>
      </c>
      <c r="J1" s="4" t="s">
        <v>121</v>
      </c>
      <c r="K1" s="4" t="s">
        <v>86</v>
      </c>
      <c r="L1" s="4" t="s">
        <v>131</v>
      </c>
      <c r="M1" s="4" t="s">
        <v>94</v>
      </c>
      <c r="N1" s="4" t="s">
        <v>95</v>
      </c>
    </row>
    <row r="2" spans="1:14" x14ac:dyDescent="0.3">
      <c r="A2">
        <v>1</v>
      </c>
      <c r="B2">
        <v>1</v>
      </c>
      <c r="C2">
        <v>2</v>
      </c>
      <c r="D2" t="s">
        <v>11</v>
      </c>
      <c r="E2" t="s">
        <v>127</v>
      </c>
      <c r="F2">
        <v>2023</v>
      </c>
      <c r="G2">
        <v>2024</v>
      </c>
      <c r="H2" t="s">
        <v>99</v>
      </c>
      <c r="I2">
        <v>56</v>
      </c>
      <c r="J2" s="1">
        <v>780000000</v>
      </c>
      <c r="K2" s="1">
        <v>780000000</v>
      </c>
      <c r="L2" s="1">
        <v>13928571</v>
      </c>
      <c r="M2" t="s">
        <v>14</v>
      </c>
      <c r="N2" t="s">
        <v>100</v>
      </c>
    </row>
    <row r="3" spans="1:14" x14ac:dyDescent="0.3">
      <c r="A3">
        <v>2</v>
      </c>
      <c r="B3">
        <v>1</v>
      </c>
      <c r="C3">
        <v>7</v>
      </c>
      <c r="D3" t="s">
        <v>101</v>
      </c>
      <c r="E3" t="s">
        <v>17</v>
      </c>
      <c r="F3">
        <v>2023</v>
      </c>
      <c r="G3">
        <v>2023</v>
      </c>
      <c r="H3" t="s">
        <v>102</v>
      </c>
      <c r="I3">
        <v>56</v>
      </c>
      <c r="J3" s="1">
        <v>579800000</v>
      </c>
      <c r="K3" s="1">
        <v>579800000</v>
      </c>
      <c r="L3" s="1">
        <v>10353571</v>
      </c>
      <c r="M3" t="s">
        <v>18</v>
      </c>
      <c r="N3" t="s">
        <v>100</v>
      </c>
    </row>
    <row r="4" spans="1:14" x14ac:dyDescent="0.3">
      <c r="A4">
        <v>3</v>
      </c>
      <c r="B4">
        <v>1</v>
      </c>
      <c r="C4">
        <v>2</v>
      </c>
      <c r="D4" t="s">
        <v>21</v>
      </c>
      <c r="E4" t="s">
        <v>124</v>
      </c>
      <c r="F4">
        <v>2008</v>
      </c>
      <c r="G4">
        <v>2009</v>
      </c>
      <c r="H4" t="s">
        <v>103</v>
      </c>
      <c r="I4">
        <v>85</v>
      </c>
      <c r="J4" s="1">
        <v>411000000</v>
      </c>
      <c r="K4" s="1">
        <v>560622615</v>
      </c>
      <c r="L4" s="1">
        <v>4835294</v>
      </c>
      <c r="M4" t="s">
        <v>24</v>
      </c>
      <c r="N4" t="s">
        <v>100</v>
      </c>
    </row>
    <row r="5" spans="1:14" x14ac:dyDescent="0.3">
      <c r="A5">
        <v>4</v>
      </c>
      <c r="B5">
        <v>2</v>
      </c>
      <c r="C5">
        <v>1</v>
      </c>
      <c r="D5" t="s">
        <v>27</v>
      </c>
      <c r="E5" t="s">
        <v>28</v>
      </c>
      <c r="F5">
        <v>2018</v>
      </c>
      <c r="G5">
        <v>2019</v>
      </c>
      <c r="H5" t="s">
        <v>104</v>
      </c>
      <c r="I5">
        <v>156</v>
      </c>
      <c r="J5" s="1">
        <v>397300000</v>
      </c>
      <c r="K5" s="1">
        <v>454751555</v>
      </c>
      <c r="L5" s="1">
        <v>2546795</v>
      </c>
      <c r="M5" t="s">
        <v>30</v>
      </c>
      <c r="N5" t="s">
        <v>100</v>
      </c>
    </row>
    <row r="6" spans="1:14" x14ac:dyDescent="0.3">
      <c r="A6">
        <v>5</v>
      </c>
      <c r="B6">
        <v>2</v>
      </c>
      <c r="C6">
        <v>5</v>
      </c>
      <c r="D6" t="s">
        <v>11</v>
      </c>
      <c r="E6" t="s">
        <v>32</v>
      </c>
      <c r="F6">
        <v>2018</v>
      </c>
      <c r="G6">
        <v>2018</v>
      </c>
      <c r="H6" t="s">
        <v>105</v>
      </c>
      <c r="I6">
        <v>53</v>
      </c>
      <c r="J6" s="1">
        <v>345675146</v>
      </c>
      <c r="K6" s="1">
        <v>402844849</v>
      </c>
      <c r="L6" s="1">
        <v>6522173</v>
      </c>
      <c r="M6" t="s">
        <v>33</v>
      </c>
      <c r="N6" t="s">
        <v>100</v>
      </c>
    </row>
    <row r="7" spans="1:14" x14ac:dyDescent="0.3">
      <c r="A7">
        <v>6</v>
      </c>
      <c r="B7">
        <v>2</v>
      </c>
      <c r="C7">
        <v>1</v>
      </c>
      <c r="D7" t="s">
        <v>21</v>
      </c>
      <c r="E7" t="s">
        <v>35</v>
      </c>
      <c r="F7">
        <v>2012</v>
      </c>
      <c r="G7">
        <v>2012</v>
      </c>
      <c r="H7" t="s">
        <v>106</v>
      </c>
      <c r="I7">
        <v>88</v>
      </c>
      <c r="J7" s="1">
        <v>305158363</v>
      </c>
      <c r="K7" s="1">
        <v>388978496</v>
      </c>
      <c r="L7" s="1">
        <v>3467709</v>
      </c>
      <c r="M7" t="s">
        <v>36</v>
      </c>
      <c r="N7" t="s">
        <v>100</v>
      </c>
    </row>
    <row r="8" spans="1:14" x14ac:dyDescent="0.3">
      <c r="A8">
        <v>7</v>
      </c>
      <c r="B8">
        <v>2</v>
      </c>
      <c r="C8">
        <v>7</v>
      </c>
      <c r="D8" t="s">
        <v>38</v>
      </c>
      <c r="E8" t="s">
        <v>39</v>
      </c>
      <c r="F8">
        <v>2008</v>
      </c>
      <c r="G8">
        <v>2009</v>
      </c>
      <c r="H8" t="s">
        <v>103</v>
      </c>
      <c r="I8">
        <v>131</v>
      </c>
      <c r="J8" s="1">
        <v>280000000</v>
      </c>
      <c r="K8" s="1">
        <v>381932682</v>
      </c>
      <c r="L8" s="1">
        <v>2137405</v>
      </c>
      <c r="M8" t="s">
        <v>40</v>
      </c>
      <c r="N8" t="s">
        <v>100</v>
      </c>
    </row>
    <row r="9" spans="1:14" x14ac:dyDescent="0.3">
      <c r="A9">
        <v>7</v>
      </c>
      <c r="B9">
        <v>7</v>
      </c>
      <c r="C9">
        <v>7</v>
      </c>
      <c r="D9" t="s">
        <v>27</v>
      </c>
      <c r="E9" t="s">
        <v>128</v>
      </c>
      <c r="F9">
        <v>2023</v>
      </c>
      <c r="G9">
        <v>2024</v>
      </c>
      <c r="H9" t="s">
        <v>99</v>
      </c>
      <c r="I9">
        <v>41</v>
      </c>
      <c r="J9" s="1">
        <v>257600000</v>
      </c>
      <c r="K9" s="1">
        <v>257600000</v>
      </c>
      <c r="L9" s="1">
        <v>6282927</v>
      </c>
      <c r="M9" t="s">
        <v>42</v>
      </c>
      <c r="N9" t="s">
        <v>100</v>
      </c>
    </row>
    <row r="10" spans="1:14" x14ac:dyDescent="0.3">
      <c r="A10">
        <v>9</v>
      </c>
      <c r="B10">
        <v>9</v>
      </c>
      <c r="C10">
        <v>9</v>
      </c>
      <c r="D10" t="s">
        <v>101</v>
      </c>
      <c r="E10" t="s">
        <v>43</v>
      </c>
      <c r="F10">
        <v>2016</v>
      </c>
      <c r="G10">
        <v>2016</v>
      </c>
      <c r="H10" t="s">
        <v>107</v>
      </c>
      <c r="I10">
        <v>49</v>
      </c>
      <c r="J10" s="1">
        <v>256084556</v>
      </c>
      <c r="K10" s="1">
        <v>312258401</v>
      </c>
      <c r="L10" s="1">
        <v>5226215</v>
      </c>
      <c r="M10" t="s">
        <v>44</v>
      </c>
      <c r="N10" t="s">
        <v>100</v>
      </c>
    </row>
    <row r="11" spans="1:14" x14ac:dyDescent="0.3">
      <c r="A11">
        <v>10</v>
      </c>
      <c r="B11">
        <v>10</v>
      </c>
      <c r="C11">
        <v>10</v>
      </c>
      <c r="D11" t="s">
        <v>11</v>
      </c>
      <c r="E11" t="s">
        <v>45</v>
      </c>
      <c r="F11">
        <v>2015</v>
      </c>
      <c r="G11">
        <v>2015</v>
      </c>
      <c r="H11" t="s">
        <v>108</v>
      </c>
      <c r="I11">
        <v>85</v>
      </c>
      <c r="J11" s="1">
        <v>250400000</v>
      </c>
      <c r="K11" s="1">
        <v>309141878</v>
      </c>
      <c r="L11" s="1">
        <v>2945882</v>
      </c>
      <c r="M11" t="s">
        <v>46</v>
      </c>
      <c r="N11" t="s">
        <v>100</v>
      </c>
    </row>
    <row r="12" spans="1:14" x14ac:dyDescent="0.3">
      <c r="A12">
        <v>11</v>
      </c>
      <c r="B12">
        <v>11</v>
      </c>
      <c r="C12">
        <v>11</v>
      </c>
      <c r="D12" t="s">
        <v>101</v>
      </c>
      <c r="E12" t="s">
        <v>48</v>
      </c>
      <c r="F12">
        <v>2013</v>
      </c>
      <c r="G12">
        <v>2014</v>
      </c>
      <c r="H12" t="s">
        <v>109</v>
      </c>
      <c r="I12">
        <v>132</v>
      </c>
      <c r="J12" s="1">
        <v>229100000</v>
      </c>
      <c r="K12" s="1">
        <v>283202896</v>
      </c>
      <c r="L12" s="1">
        <v>1735606</v>
      </c>
      <c r="M12" t="s">
        <v>110</v>
      </c>
      <c r="N12" t="s">
        <v>111</v>
      </c>
    </row>
    <row r="13" spans="1:14" x14ac:dyDescent="0.3">
      <c r="A13">
        <v>12</v>
      </c>
      <c r="B13">
        <v>12</v>
      </c>
      <c r="C13">
        <v>14</v>
      </c>
      <c r="D13" t="s">
        <v>52</v>
      </c>
      <c r="E13" t="s">
        <v>125</v>
      </c>
      <c r="F13">
        <v>2009</v>
      </c>
      <c r="G13">
        <v>2011</v>
      </c>
      <c r="H13" t="s">
        <v>112</v>
      </c>
      <c r="I13">
        <v>203</v>
      </c>
      <c r="J13" s="1">
        <v>227400000</v>
      </c>
      <c r="K13" s="1">
        <v>295301479</v>
      </c>
      <c r="L13" s="1">
        <v>1118227</v>
      </c>
      <c r="M13" t="s">
        <v>55</v>
      </c>
      <c r="N13" t="s">
        <v>100</v>
      </c>
    </row>
    <row r="14" spans="1:14" x14ac:dyDescent="0.3">
      <c r="A14">
        <v>13</v>
      </c>
      <c r="B14">
        <v>13</v>
      </c>
      <c r="C14">
        <v>13</v>
      </c>
      <c r="D14" t="s">
        <v>56</v>
      </c>
      <c r="E14" t="s">
        <v>57</v>
      </c>
      <c r="F14">
        <v>2014</v>
      </c>
      <c r="G14">
        <v>2015</v>
      </c>
      <c r="H14" t="s">
        <v>113</v>
      </c>
      <c r="I14">
        <v>151</v>
      </c>
      <c r="J14" s="1">
        <v>204000000</v>
      </c>
      <c r="K14" s="1">
        <v>251856802</v>
      </c>
      <c r="L14" s="1">
        <v>1350993</v>
      </c>
      <c r="M14" t="s">
        <v>59</v>
      </c>
      <c r="N14" t="s">
        <v>100</v>
      </c>
    </row>
    <row r="15" spans="1:14" x14ac:dyDescent="0.3">
      <c r="A15">
        <v>14</v>
      </c>
      <c r="B15">
        <v>1</v>
      </c>
      <c r="C15">
        <v>14</v>
      </c>
      <c r="D15" t="s">
        <v>61</v>
      </c>
      <c r="E15" t="s">
        <v>126</v>
      </c>
      <c r="F15">
        <v>2002</v>
      </c>
      <c r="G15">
        <v>2005</v>
      </c>
      <c r="H15" t="s">
        <v>114</v>
      </c>
      <c r="I15">
        <v>325</v>
      </c>
      <c r="J15" s="1">
        <v>200000000</v>
      </c>
      <c r="K15" s="1">
        <v>299676265</v>
      </c>
      <c r="L15" s="1">
        <v>615385</v>
      </c>
      <c r="M15" t="s">
        <v>64</v>
      </c>
      <c r="N15" t="s">
        <v>100</v>
      </c>
    </row>
    <row r="16" spans="1:14" x14ac:dyDescent="0.3">
      <c r="A16">
        <v>15</v>
      </c>
      <c r="B16">
        <v>2</v>
      </c>
      <c r="C16">
        <v>15</v>
      </c>
      <c r="D16" t="s">
        <v>21</v>
      </c>
      <c r="E16" t="s">
        <v>66</v>
      </c>
      <c r="F16">
        <v>2006</v>
      </c>
      <c r="G16">
        <v>2006</v>
      </c>
      <c r="H16" t="s">
        <v>115</v>
      </c>
      <c r="I16">
        <v>60</v>
      </c>
      <c r="J16" s="1">
        <v>194000000</v>
      </c>
      <c r="K16" s="1">
        <v>281617035</v>
      </c>
      <c r="L16" s="1">
        <v>3233333</v>
      </c>
      <c r="M16" t="s">
        <v>67</v>
      </c>
      <c r="N16" t="s">
        <v>100</v>
      </c>
    </row>
    <row r="17" spans="1:14" x14ac:dyDescent="0.3">
      <c r="A17">
        <v>16</v>
      </c>
      <c r="B17">
        <v>16</v>
      </c>
      <c r="C17">
        <v>16</v>
      </c>
      <c r="D17" t="s">
        <v>27</v>
      </c>
      <c r="E17" t="s">
        <v>68</v>
      </c>
      <c r="F17">
        <v>2013</v>
      </c>
      <c r="G17">
        <v>2014</v>
      </c>
      <c r="H17" t="s">
        <v>109</v>
      </c>
      <c r="I17">
        <v>142</v>
      </c>
      <c r="J17" s="1">
        <v>184000000</v>
      </c>
      <c r="K17" s="1">
        <v>227452347</v>
      </c>
      <c r="L17" s="1">
        <v>1295775</v>
      </c>
      <c r="M17" t="s">
        <v>69</v>
      </c>
      <c r="N17" t="s">
        <v>100</v>
      </c>
    </row>
    <row r="18" spans="1:14" x14ac:dyDescent="0.3">
      <c r="A18">
        <v>17</v>
      </c>
      <c r="B18">
        <v>17</v>
      </c>
      <c r="C18">
        <v>17</v>
      </c>
      <c r="D18" t="s">
        <v>52</v>
      </c>
      <c r="E18" t="s">
        <v>70</v>
      </c>
      <c r="F18">
        <v>2012</v>
      </c>
      <c r="G18">
        <v>2013</v>
      </c>
      <c r="H18" t="s">
        <v>116</v>
      </c>
      <c r="I18">
        <v>98</v>
      </c>
      <c r="J18" s="1">
        <v>170000000</v>
      </c>
      <c r="K18" s="1">
        <v>213568571</v>
      </c>
      <c r="L18" s="1">
        <v>1734694</v>
      </c>
      <c r="M18" t="s">
        <v>72</v>
      </c>
      <c r="N18" t="s">
        <v>100</v>
      </c>
    </row>
    <row r="19" spans="1:14" x14ac:dyDescent="0.3">
      <c r="A19">
        <v>18</v>
      </c>
      <c r="B19">
        <v>18</v>
      </c>
      <c r="C19">
        <v>18</v>
      </c>
      <c r="D19" t="s">
        <v>21</v>
      </c>
      <c r="E19" t="s">
        <v>73</v>
      </c>
      <c r="F19">
        <v>2015</v>
      </c>
      <c r="G19">
        <v>2016</v>
      </c>
      <c r="H19" t="s">
        <v>117</v>
      </c>
      <c r="I19">
        <v>82</v>
      </c>
      <c r="J19" s="1">
        <v>169800000</v>
      </c>
      <c r="K19" s="1">
        <v>207046755</v>
      </c>
      <c r="L19" s="1">
        <v>2070732</v>
      </c>
      <c r="M19" t="s">
        <v>75</v>
      </c>
      <c r="N19" t="s">
        <v>100</v>
      </c>
    </row>
    <row r="20" spans="1:14" x14ac:dyDescent="0.3">
      <c r="A20">
        <v>19</v>
      </c>
      <c r="B20">
        <v>19</v>
      </c>
      <c r="C20">
        <v>19</v>
      </c>
      <c r="D20" t="s">
        <v>77</v>
      </c>
      <c r="E20" t="s">
        <v>78</v>
      </c>
      <c r="F20">
        <v>2016</v>
      </c>
      <c r="G20">
        <v>2017</v>
      </c>
      <c r="H20" t="s">
        <v>118</v>
      </c>
      <c r="I20">
        <v>121</v>
      </c>
      <c r="J20" s="1">
        <v>167700000</v>
      </c>
      <c r="K20" s="1">
        <v>204486106</v>
      </c>
      <c r="L20" s="1">
        <v>1385950</v>
      </c>
      <c r="M20" t="s">
        <v>80</v>
      </c>
      <c r="N20" t="s">
        <v>100</v>
      </c>
    </row>
    <row r="21" spans="1:14" x14ac:dyDescent="0.3">
      <c r="A21">
        <v>20</v>
      </c>
      <c r="B21">
        <v>20</v>
      </c>
      <c r="C21">
        <v>20</v>
      </c>
      <c r="D21" t="s">
        <v>11</v>
      </c>
      <c r="E21" t="s">
        <v>81</v>
      </c>
      <c r="F21">
        <v>2013</v>
      </c>
      <c r="G21">
        <v>2014</v>
      </c>
      <c r="H21" t="s">
        <v>109</v>
      </c>
      <c r="I21">
        <v>86</v>
      </c>
      <c r="J21" s="1">
        <v>150000000</v>
      </c>
      <c r="K21" s="1">
        <v>185423109</v>
      </c>
      <c r="L21" s="1">
        <v>1744186</v>
      </c>
      <c r="M21" t="s">
        <v>82</v>
      </c>
      <c r="N21" t="s">
        <v>100</v>
      </c>
    </row>
  </sheetData>
  <pageMargins left="0.7" right="0.7" top="0.75" bottom="0.75" header="0.3" footer="0.3"/>
  <ignoredErrors>
    <ignoredError sqref="H3:H21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1_raw</vt:lpstr>
      <vt:lpstr>2_cleaning</vt:lpstr>
      <vt:lpstr>3_tours</vt:lpstr>
      <vt:lpstr>rng_raw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Hernandez</dc:creator>
  <cp:lastModifiedBy>Alejandro Hernandez</cp:lastModifiedBy>
  <dcterms:created xsi:type="dcterms:W3CDTF">2024-08-05T21:19:01Z</dcterms:created>
  <dcterms:modified xsi:type="dcterms:W3CDTF">2024-08-06T23:27:22Z</dcterms:modified>
</cp:coreProperties>
</file>